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2017 год\Бюджет 2017\2 кв._Исполнение\Заключение\"/>
    </mc:Choice>
  </mc:AlternateContent>
  <bookViews>
    <workbookView xWindow="0" yWindow="0" windowWidth="14376" windowHeight="4104" firstSheet="9" activeTab="10"/>
  </bookViews>
  <sheets>
    <sheet name="Приложение 1_Конс" sheetId="1" r:id="rId1"/>
    <sheet name="Приложение 1.1_к 2016 г." sheetId="2" r:id="rId2"/>
    <sheet name="Приложение 2_Бюджеты МО" sheetId="4" r:id="rId3"/>
    <sheet name="Приложение 3_Доходы МО" sheetId="3" r:id="rId4"/>
    <sheet name="Приложение  4_Межб.МО" sheetId="5" r:id="rId5"/>
    <sheet name="Приложение 5_Кред. МО" sheetId="6" r:id="rId6"/>
    <sheet name="Приложение 6_Программы" sheetId="11" r:id="rId7"/>
    <sheet name="Приложение 7_ФХД БУ АУ конс." sheetId="7" r:id="rId8"/>
    <sheet name="Приложение 8_ФХД БУ АУ обл." sheetId="8" r:id="rId9"/>
    <sheet name="Приложение 9_Долги БУ АУ конс." sheetId="9" r:id="rId10"/>
    <sheet name="Приложение 10_Долги БУ АУ обл." sheetId="10" r:id="rId11"/>
  </sheets>
  <externalReferences>
    <externalReference r:id="rId12"/>
  </externalReferences>
  <definedNames>
    <definedName name="_xlnm.Print_Titles" localSheetId="1">'Приложение 1.1_к 2016 г.'!$4:$7</definedName>
    <definedName name="_xlnm.Print_Titles" localSheetId="6">'Приложение 6_Программы'!$6:$7</definedName>
    <definedName name="_xlnm.Print_Area" localSheetId="4">'Приложение  4_Межб.МО'!$A$1:$AJ$35</definedName>
    <definedName name="_xlnm.Print_Area" localSheetId="0">'Приложение 1_Конс'!$A$1:$AG$151</definedName>
    <definedName name="_xlnm.Print_Area" localSheetId="6">'Приложение 6_Программы'!$A$1:$H$186</definedName>
    <definedName name="_xlnm.Print_Area" localSheetId="7">'Приложение 7_ФХД БУ АУ конс.'!$A$1:$M$38</definedName>
    <definedName name="_xlnm.Print_Area" localSheetId="9">'Приложение 9_Долги БУ АУ конс.'!$A$1:$Q$39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1" l="1"/>
  <c r="D38" i="11"/>
  <c r="B38" i="11"/>
  <c r="I11" i="11" l="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D185" i="11"/>
  <c r="F185" i="11" s="1"/>
  <c r="C185" i="11"/>
  <c r="B185" i="11"/>
  <c r="E184" i="11"/>
  <c r="D184" i="11"/>
  <c r="F184" i="11" s="1"/>
  <c r="C184" i="11"/>
  <c r="B184" i="11"/>
  <c r="F183" i="11"/>
  <c r="D183" i="11"/>
  <c r="E183" i="11" s="1"/>
  <c r="C183" i="11"/>
  <c r="B183" i="11"/>
  <c r="E182" i="11"/>
  <c r="D182" i="11"/>
  <c r="C182" i="11"/>
  <c r="F182" i="11" s="1"/>
  <c r="B182" i="11"/>
  <c r="D181" i="11"/>
  <c r="F181" i="11" s="1"/>
  <c r="C181" i="11"/>
  <c r="B181" i="11"/>
  <c r="E180" i="11"/>
  <c r="D180" i="11"/>
  <c r="F180" i="11" s="1"/>
  <c r="C180" i="11"/>
  <c r="B180" i="11"/>
  <c r="F179" i="11"/>
  <c r="D179" i="11"/>
  <c r="E179" i="11" s="1"/>
  <c r="C179" i="11"/>
  <c r="B179" i="11"/>
  <c r="E178" i="11"/>
  <c r="D178" i="11"/>
  <c r="C178" i="11"/>
  <c r="F178" i="11" s="1"/>
  <c r="B178" i="11"/>
  <c r="D177" i="11"/>
  <c r="F177" i="11" s="1"/>
  <c r="C177" i="11"/>
  <c r="B177" i="11"/>
  <c r="E176" i="11"/>
  <c r="D176" i="11"/>
  <c r="F176" i="11" s="1"/>
  <c r="C176" i="11"/>
  <c r="B176" i="11"/>
  <c r="F175" i="11"/>
  <c r="D175" i="11"/>
  <c r="E175" i="11" s="1"/>
  <c r="C175" i="11"/>
  <c r="B175" i="11"/>
  <c r="E174" i="11"/>
  <c r="D174" i="11"/>
  <c r="C174" i="11"/>
  <c r="F174" i="11" s="1"/>
  <c r="B174" i="11"/>
  <c r="D173" i="11"/>
  <c r="F173" i="11" s="1"/>
  <c r="C173" i="11"/>
  <c r="B173" i="11"/>
  <c r="E172" i="11"/>
  <c r="D172" i="11"/>
  <c r="F172" i="11" s="1"/>
  <c r="C172" i="11"/>
  <c r="B172" i="11"/>
  <c r="F171" i="11"/>
  <c r="D171" i="11"/>
  <c r="E171" i="11" s="1"/>
  <c r="C171" i="11"/>
  <c r="B171" i="11"/>
  <c r="E170" i="11"/>
  <c r="D170" i="11"/>
  <c r="C170" i="11"/>
  <c r="F170" i="11" s="1"/>
  <c r="B170" i="11"/>
  <c r="D169" i="11"/>
  <c r="F169" i="11" s="1"/>
  <c r="C169" i="11"/>
  <c r="B169" i="11"/>
  <c r="E168" i="11"/>
  <c r="D168" i="11"/>
  <c r="F168" i="11" s="1"/>
  <c r="C168" i="11"/>
  <c r="B168" i="11"/>
  <c r="F167" i="11"/>
  <c r="D167" i="11"/>
  <c r="E167" i="11" s="1"/>
  <c r="C167" i="11"/>
  <c r="B167" i="11"/>
  <c r="E166" i="11"/>
  <c r="D166" i="11"/>
  <c r="C166" i="11"/>
  <c r="F166" i="11" s="1"/>
  <c r="B166" i="11"/>
  <c r="D165" i="11"/>
  <c r="F165" i="11" s="1"/>
  <c r="C165" i="11"/>
  <c r="B165" i="11"/>
  <c r="E164" i="11"/>
  <c r="D164" i="11"/>
  <c r="F164" i="11" s="1"/>
  <c r="C164" i="11"/>
  <c r="B164" i="11"/>
  <c r="F163" i="11"/>
  <c r="D163" i="11"/>
  <c r="E163" i="11" s="1"/>
  <c r="C163" i="11"/>
  <c r="B163" i="11"/>
  <c r="E162" i="11"/>
  <c r="D162" i="11"/>
  <c r="C162" i="11"/>
  <c r="F162" i="11" s="1"/>
  <c r="B162" i="11"/>
  <c r="D161" i="11"/>
  <c r="F161" i="11" s="1"/>
  <c r="C161" i="11"/>
  <c r="B161" i="11"/>
  <c r="E160" i="11"/>
  <c r="D160" i="11"/>
  <c r="F160" i="11" s="1"/>
  <c r="C160" i="11"/>
  <c r="B160" i="11"/>
  <c r="F159" i="11"/>
  <c r="D159" i="11"/>
  <c r="E159" i="11" s="1"/>
  <c r="C159" i="11"/>
  <c r="B159" i="11"/>
  <c r="E158" i="11"/>
  <c r="D158" i="11"/>
  <c r="F158" i="11" s="1"/>
  <c r="C158" i="11"/>
  <c r="B158" i="11"/>
  <c r="D157" i="11"/>
  <c r="F157" i="11" s="1"/>
  <c r="C157" i="11"/>
  <c r="B157" i="11"/>
  <c r="E156" i="11"/>
  <c r="D156" i="11"/>
  <c r="F156" i="11" s="1"/>
  <c r="C156" i="11"/>
  <c r="B156" i="11"/>
  <c r="F155" i="11"/>
  <c r="D155" i="11"/>
  <c r="E155" i="11" s="1"/>
  <c r="C155" i="11"/>
  <c r="B155" i="11"/>
  <c r="E154" i="11"/>
  <c r="D154" i="11"/>
  <c r="F154" i="11" s="1"/>
  <c r="C154" i="11"/>
  <c r="B154" i="11"/>
  <c r="D153" i="11"/>
  <c r="F153" i="11" s="1"/>
  <c r="C153" i="11"/>
  <c r="B153" i="11"/>
  <c r="E152" i="11"/>
  <c r="D152" i="11"/>
  <c r="F152" i="11" s="1"/>
  <c r="C152" i="11"/>
  <c r="B152" i="11"/>
  <c r="F151" i="11"/>
  <c r="D151" i="11"/>
  <c r="E151" i="11" s="1"/>
  <c r="C151" i="11"/>
  <c r="B151" i="11"/>
  <c r="E150" i="11"/>
  <c r="D150" i="11"/>
  <c r="F150" i="11" s="1"/>
  <c r="C150" i="11"/>
  <c r="B150" i="11"/>
  <c r="D149" i="11"/>
  <c r="F149" i="11" s="1"/>
  <c r="C149" i="11"/>
  <c r="B149" i="11"/>
  <c r="E148" i="11"/>
  <c r="D148" i="11"/>
  <c r="F148" i="11" s="1"/>
  <c r="C148" i="11"/>
  <c r="B148" i="11"/>
  <c r="F147" i="11"/>
  <c r="D147" i="11"/>
  <c r="E147" i="11" s="1"/>
  <c r="C147" i="11"/>
  <c r="B147" i="11"/>
  <c r="E146" i="11"/>
  <c r="D146" i="11"/>
  <c r="F146" i="11" s="1"/>
  <c r="C146" i="11"/>
  <c r="B146" i="11"/>
  <c r="D145" i="11"/>
  <c r="F145" i="11" s="1"/>
  <c r="C145" i="11"/>
  <c r="B145" i="11"/>
  <c r="E144" i="11"/>
  <c r="D144" i="11"/>
  <c r="C144" i="11"/>
  <c r="F144" i="11" s="1"/>
  <c r="B144" i="11"/>
  <c r="F143" i="11"/>
  <c r="D143" i="11"/>
  <c r="E143" i="11" s="1"/>
  <c r="C143" i="11"/>
  <c r="B143" i="11"/>
  <c r="E142" i="11"/>
  <c r="D142" i="11"/>
  <c r="F142" i="11" s="1"/>
  <c r="C142" i="11"/>
  <c r="B142" i="11"/>
  <c r="D141" i="11"/>
  <c r="F141" i="11" s="1"/>
  <c r="C141" i="11"/>
  <c r="B141" i="11"/>
  <c r="E140" i="11"/>
  <c r="D140" i="11"/>
  <c r="C140" i="11"/>
  <c r="F140" i="11" s="1"/>
  <c r="B140" i="11"/>
  <c r="F139" i="11"/>
  <c r="D139" i="11"/>
  <c r="E139" i="11" s="1"/>
  <c r="C139" i="11"/>
  <c r="B139" i="11"/>
  <c r="E138" i="11"/>
  <c r="D138" i="11"/>
  <c r="F138" i="11" s="1"/>
  <c r="C138" i="11"/>
  <c r="B138" i="11"/>
  <c r="D137" i="11"/>
  <c r="F137" i="11" s="1"/>
  <c r="C137" i="11"/>
  <c r="B137" i="11"/>
  <c r="E136" i="11"/>
  <c r="D136" i="11"/>
  <c r="C136" i="11"/>
  <c r="F136" i="11" s="1"/>
  <c r="B136" i="11"/>
  <c r="F135" i="11"/>
  <c r="D135" i="11"/>
  <c r="E135" i="11" s="1"/>
  <c r="C135" i="11"/>
  <c r="B135" i="11"/>
  <c r="E134" i="11"/>
  <c r="D134" i="11"/>
  <c r="F134" i="11" s="1"/>
  <c r="C134" i="11"/>
  <c r="B134" i="11"/>
  <c r="D133" i="11"/>
  <c r="F133" i="11" s="1"/>
  <c r="C133" i="11"/>
  <c r="B133" i="11"/>
  <c r="E132" i="11"/>
  <c r="D132" i="11"/>
  <c r="F132" i="11" s="1"/>
  <c r="C132" i="11"/>
  <c r="B132" i="11"/>
  <c r="F131" i="11"/>
  <c r="D131" i="11"/>
  <c r="E131" i="11" s="1"/>
  <c r="C131" i="11"/>
  <c r="B131" i="11"/>
  <c r="E130" i="11"/>
  <c r="D130" i="11"/>
  <c r="F130" i="11" s="1"/>
  <c r="C130" i="11"/>
  <c r="B130" i="11"/>
  <c r="D129" i="11"/>
  <c r="F129" i="11" s="1"/>
  <c r="C129" i="11"/>
  <c r="B129" i="11"/>
  <c r="E128" i="11"/>
  <c r="D128" i="11"/>
  <c r="C128" i="11"/>
  <c r="F128" i="11" s="1"/>
  <c r="B128" i="11"/>
  <c r="F127" i="11"/>
  <c r="D127" i="11"/>
  <c r="E127" i="11" s="1"/>
  <c r="C127" i="11"/>
  <c r="B127" i="11"/>
  <c r="E126" i="11"/>
  <c r="D126" i="11"/>
  <c r="F126" i="11" s="1"/>
  <c r="C126" i="11"/>
  <c r="B126" i="11"/>
  <c r="D125" i="11"/>
  <c r="F125" i="11" s="1"/>
  <c r="C125" i="11"/>
  <c r="B125" i="11"/>
  <c r="E124" i="11"/>
  <c r="D124" i="11"/>
  <c r="C124" i="11"/>
  <c r="F124" i="11" s="1"/>
  <c r="B124" i="11"/>
  <c r="F123" i="11"/>
  <c r="D123" i="11"/>
  <c r="E123" i="11" s="1"/>
  <c r="C123" i="11"/>
  <c r="B123" i="11"/>
  <c r="E122" i="11"/>
  <c r="D122" i="11"/>
  <c r="F122" i="11" s="1"/>
  <c r="C122" i="11"/>
  <c r="B122" i="11"/>
  <c r="D121" i="11"/>
  <c r="F121" i="11" s="1"/>
  <c r="C121" i="11"/>
  <c r="B121" i="11"/>
  <c r="E120" i="11"/>
  <c r="D120" i="11"/>
  <c r="C120" i="11"/>
  <c r="F120" i="11" s="1"/>
  <c r="B120" i="11"/>
  <c r="F119" i="11"/>
  <c r="D119" i="11"/>
  <c r="E119" i="11" s="1"/>
  <c r="C119" i="11"/>
  <c r="B119" i="11"/>
  <c r="E118" i="11"/>
  <c r="D118" i="11"/>
  <c r="F118" i="11" s="1"/>
  <c r="C118" i="11"/>
  <c r="B118" i="11"/>
  <c r="D117" i="11"/>
  <c r="F117" i="11" s="1"/>
  <c r="C117" i="11"/>
  <c r="B117" i="11"/>
  <c r="E116" i="11"/>
  <c r="D116" i="11"/>
  <c r="F116" i="11" s="1"/>
  <c r="C116" i="11"/>
  <c r="B116" i="11"/>
  <c r="F115" i="11"/>
  <c r="D115" i="11"/>
  <c r="E115" i="11" s="1"/>
  <c r="C115" i="11"/>
  <c r="B115" i="11"/>
  <c r="E114" i="11"/>
  <c r="D114" i="11"/>
  <c r="F114" i="11" s="1"/>
  <c r="C114" i="11"/>
  <c r="B114" i="11"/>
  <c r="D113" i="11"/>
  <c r="F113" i="11" s="1"/>
  <c r="C113" i="11"/>
  <c r="B113" i="11"/>
  <c r="E112" i="11"/>
  <c r="D112" i="11"/>
  <c r="F112" i="11" s="1"/>
  <c r="C112" i="11"/>
  <c r="B112" i="11"/>
  <c r="F111" i="11"/>
  <c r="D111" i="11"/>
  <c r="E111" i="11" s="1"/>
  <c r="C111" i="11"/>
  <c r="B111" i="11"/>
  <c r="E110" i="11"/>
  <c r="D110" i="11"/>
  <c r="F110" i="11" s="1"/>
  <c r="C110" i="11"/>
  <c r="B110" i="11"/>
  <c r="D109" i="11"/>
  <c r="F109" i="11" s="1"/>
  <c r="C109" i="11"/>
  <c r="B109" i="11"/>
  <c r="E108" i="11"/>
  <c r="D108" i="11"/>
  <c r="C108" i="11"/>
  <c r="F108" i="11" s="1"/>
  <c r="B108" i="11"/>
  <c r="F107" i="11"/>
  <c r="D107" i="11"/>
  <c r="E107" i="11" s="1"/>
  <c r="C107" i="11"/>
  <c r="B107" i="11"/>
  <c r="E106" i="11"/>
  <c r="D106" i="11"/>
  <c r="F106" i="11" s="1"/>
  <c r="C106" i="11"/>
  <c r="B106" i="11"/>
  <c r="D105" i="11"/>
  <c r="F105" i="11" s="1"/>
  <c r="C105" i="11"/>
  <c r="B105" i="11"/>
  <c r="E104" i="11"/>
  <c r="D104" i="11"/>
  <c r="C104" i="11"/>
  <c r="F104" i="11" s="1"/>
  <c r="B104" i="11"/>
  <c r="F103" i="11"/>
  <c r="D103" i="11"/>
  <c r="E103" i="11" s="1"/>
  <c r="C103" i="11"/>
  <c r="B103" i="11"/>
  <c r="E102" i="11"/>
  <c r="D102" i="11"/>
  <c r="F102" i="11" s="1"/>
  <c r="C102" i="11"/>
  <c r="B102" i="11"/>
  <c r="D101" i="11"/>
  <c r="F101" i="11" s="1"/>
  <c r="C101" i="11"/>
  <c r="B101" i="11"/>
  <c r="E100" i="11"/>
  <c r="D100" i="11"/>
  <c r="F100" i="11" s="1"/>
  <c r="C100" i="11"/>
  <c r="B100" i="11"/>
  <c r="F99" i="11"/>
  <c r="D99" i="11"/>
  <c r="E99" i="11" s="1"/>
  <c r="C99" i="11"/>
  <c r="B99" i="11"/>
  <c r="E98" i="11"/>
  <c r="D98" i="11"/>
  <c r="F98" i="11" s="1"/>
  <c r="C98" i="11"/>
  <c r="B98" i="11"/>
  <c r="D97" i="11"/>
  <c r="F97" i="11" s="1"/>
  <c r="C97" i="11"/>
  <c r="B97" i="11"/>
  <c r="E96" i="11"/>
  <c r="D96" i="11"/>
  <c r="F96" i="11" s="1"/>
  <c r="C96" i="11"/>
  <c r="B96" i="11"/>
  <c r="F95" i="11"/>
  <c r="D95" i="11"/>
  <c r="E95" i="11" s="1"/>
  <c r="C95" i="11"/>
  <c r="B95" i="11"/>
  <c r="E94" i="11"/>
  <c r="D94" i="11"/>
  <c r="F94" i="11" s="1"/>
  <c r="C94" i="11"/>
  <c r="B94" i="11"/>
  <c r="D93" i="11"/>
  <c r="F93" i="11" s="1"/>
  <c r="C93" i="11"/>
  <c r="B93" i="11"/>
  <c r="E92" i="11"/>
  <c r="D92" i="11"/>
  <c r="F92" i="11" s="1"/>
  <c r="C92" i="11"/>
  <c r="B92" i="11"/>
  <c r="F91" i="11"/>
  <c r="D91" i="11"/>
  <c r="E91" i="11" s="1"/>
  <c r="C91" i="11"/>
  <c r="B91" i="11"/>
  <c r="E90" i="11"/>
  <c r="D90" i="11"/>
  <c r="F90" i="11" s="1"/>
  <c r="C90" i="11"/>
  <c r="B90" i="11"/>
  <c r="D89" i="11"/>
  <c r="F89" i="11" s="1"/>
  <c r="C89" i="11"/>
  <c r="B89" i="11"/>
  <c r="E88" i="11"/>
  <c r="D88" i="11"/>
  <c r="C88" i="11"/>
  <c r="F88" i="11" s="1"/>
  <c r="B88" i="11"/>
  <c r="F87" i="11"/>
  <c r="D87" i="11"/>
  <c r="E87" i="11" s="1"/>
  <c r="C87" i="11"/>
  <c r="B87" i="11"/>
  <c r="E86" i="11"/>
  <c r="D86" i="11"/>
  <c r="F86" i="11" s="1"/>
  <c r="C86" i="11"/>
  <c r="B86" i="11"/>
  <c r="D85" i="11"/>
  <c r="F85" i="11" s="1"/>
  <c r="C85" i="11"/>
  <c r="B85" i="11"/>
  <c r="E84" i="11"/>
  <c r="D84" i="11"/>
  <c r="C84" i="11"/>
  <c r="F84" i="11" s="1"/>
  <c r="B84" i="11"/>
  <c r="F83" i="11"/>
  <c r="D83" i="11"/>
  <c r="E83" i="11" s="1"/>
  <c r="C83" i="11"/>
  <c r="B83" i="11"/>
  <c r="E82" i="11"/>
  <c r="D82" i="11"/>
  <c r="F82" i="11" s="1"/>
  <c r="C82" i="11"/>
  <c r="B82" i="11"/>
  <c r="D81" i="11"/>
  <c r="F81" i="11" s="1"/>
  <c r="C81" i="11"/>
  <c r="B81" i="11"/>
  <c r="E80" i="11"/>
  <c r="D80" i="11"/>
  <c r="C80" i="11"/>
  <c r="F80" i="11" s="1"/>
  <c r="B80" i="11"/>
  <c r="F79" i="11"/>
  <c r="D79" i="11"/>
  <c r="E79" i="11" s="1"/>
  <c r="C79" i="11"/>
  <c r="B79" i="11"/>
  <c r="E78" i="11"/>
  <c r="D78" i="11"/>
  <c r="F78" i="11" s="1"/>
  <c r="C78" i="11"/>
  <c r="B78" i="11"/>
  <c r="D77" i="11"/>
  <c r="F77" i="11" s="1"/>
  <c r="C77" i="11"/>
  <c r="B77" i="11"/>
  <c r="E76" i="11"/>
  <c r="D76" i="11"/>
  <c r="C76" i="11"/>
  <c r="F76" i="11" s="1"/>
  <c r="B76" i="11"/>
  <c r="F75" i="11"/>
  <c r="D75" i="11"/>
  <c r="E75" i="11" s="1"/>
  <c r="C75" i="11"/>
  <c r="B75" i="11"/>
  <c r="E74" i="11"/>
  <c r="D74" i="11"/>
  <c r="F74" i="11" s="1"/>
  <c r="C74" i="11"/>
  <c r="B74" i="11"/>
  <c r="D73" i="11"/>
  <c r="F73" i="11" s="1"/>
  <c r="C73" i="11"/>
  <c r="B73" i="11"/>
  <c r="E72" i="11"/>
  <c r="D72" i="11"/>
  <c r="F72" i="11" s="1"/>
  <c r="C72" i="11"/>
  <c r="B72" i="11"/>
  <c r="F71" i="11"/>
  <c r="D71" i="11"/>
  <c r="E71" i="11" s="1"/>
  <c r="C71" i="11"/>
  <c r="B71" i="11"/>
  <c r="E70" i="11"/>
  <c r="D70" i="11"/>
  <c r="F70" i="11" s="1"/>
  <c r="C70" i="11"/>
  <c r="B70" i="11"/>
  <c r="D69" i="11"/>
  <c r="F69" i="11" s="1"/>
  <c r="C69" i="11"/>
  <c r="B69" i="11"/>
  <c r="E68" i="11"/>
  <c r="D68" i="11"/>
  <c r="F68" i="11" s="1"/>
  <c r="C68" i="11"/>
  <c r="B68" i="11"/>
  <c r="F67" i="11"/>
  <c r="D67" i="11"/>
  <c r="E67" i="11" s="1"/>
  <c r="C67" i="11"/>
  <c r="B67" i="11"/>
  <c r="E66" i="11"/>
  <c r="D66" i="11"/>
  <c r="F66" i="11" s="1"/>
  <c r="C66" i="11"/>
  <c r="B66" i="11"/>
  <c r="D65" i="11"/>
  <c r="F65" i="11" s="1"/>
  <c r="C65" i="11"/>
  <c r="B65" i="11"/>
  <c r="E64" i="11"/>
  <c r="D64" i="11"/>
  <c r="C64" i="11"/>
  <c r="F64" i="11" s="1"/>
  <c r="B64" i="11"/>
  <c r="F63" i="11"/>
  <c r="D63" i="11"/>
  <c r="E63" i="11" s="1"/>
  <c r="C63" i="11"/>
  <c r="B63" i="11"/>
  <c r="E62" i="11"/>
  <c r="D62" i="11"/>
  <c r="F62" i="11" s="1"/>
  <c r="C62" i="11"/>
  <c r="B62" i="11"/>
  <c r="D61" i="11"/>
  <c r="F61" i="11" s="1"/>
  <c r="C61" i="11"/>
  <c r="B61" i="11"/>
  <c r="E60" i="11"/>
  <c r="D60" i="11"/>
  <c r="C60" i="11"/>
  <c r="F60" i="11" s="1"/>
  <c r="B60" i="11"/>
  <c r="F59" i="11"/>
  <c r="D59" i="11"/>
  <c r="E59" i="11" s="1"/>
  <c r="C59" i="11"/>
  <c r="B59" i="11"/>
  <c r="E58" i="11"/>
  <c r="D58" i="11"/>
  <c r="F58" i="11" s="1"/>
  <c r="C58" i="11"/>
  <c r="B58" i="11"/>
  <c r="D57" i="11"/>
  <c r="F57" i="11" s="1"/>
  <c r="C57" i="11"/>
  <c r="B57" i="11"/>
  <c r="E56" i="11"/>
  <c r="D56" i="11"/>
  <c r="C56" i="11"/>
  <c r="F56" i="11" s="1"/>
  <c r="B56" i="11"/>
  <c r="F55" i="11"/>
  <c r="D55" i="11"/>
  <c r="E55" i="11" s="1"/>
  <c r="C55" i="11"/>
  <c r="B55" i="11"/>
  <c r="E54" i="11"/>
  <c r="D54" i="11"/>
  <c r="F54" i="11" s="1"/>
  <c r="C54" i="11"/>
  <c r="B54" i="11"/>
  <c r="D53" i="11"/>
  <c r="F53" i="11" s="1"/>
  <c r="C53" i="11"/>
  <c r="B53" i="11"/>
  <c r="E52" i="11"/>
  <c r="D52" i="11"/>
  <c r="F52" i="11" s="1"/>
  <c r="C52" i="11"/>
  <c r="B52" i="11"/>
  <c r="F51" i="11"/>
  <c r="D51" i="11"/>
  <c r="E51" i="11" s="1"/>
  <c r="C51" i="11"/>
  <c r="B51" i="11"/>
  <c r="E50" i="11"/>
  <c r="D50" i="11"/>
  <c r="F50" i="11" s="1"/>
  <c r="C50" i="11"/>
  <c r="B50" i="11"/>
  <c r="D49" i="11"/>
  <c r="F49" i="11" s="1"/>
  <c r="C49" i="11"/>
  <c r="B49" i="11"/>
  <c r="E48" i="11"/>
  <c r="D48" i="11"/>
  <c r="C48" i="11"/>
  <c r="F48" i="11" s="1"/>
  <c r="B48" i="11"/>
  <c r="F47" i="11"/>
  <c r="D47" i="11"/>
  <c r="E47" i="11" s="1"/>
  <c r="C47" i="11"/>
  <c r="B47" i="11"/>
  <c r="E46" i="11"/>
  <c r="D46" i="11"/>
  <c r="F46" i="11" s="1"/>
  <c r="C46" i="11"/>
  <c r="B46" i="11"/>
  <c r="D45" i="11"/>
  <c r="F45" i="11" s="1"/>
  <c r="C45" i="11"/>
  <c r="B45" i="11"/>
  <c r="E44" i="11"/>
  <c r="D44" i="11"/>
  <c r="F44" i="11" s="1"/>
  <c r="C44" i="11"/>
  <c r="B44" i="11"/>
  <c r="F43" i="11"/>
  <c r="E43" i="11"/>
  <c r="E42" i="11"/>
  <c r="H41" i="11"/>
  <c r="G41" i="11"/>
  <c r="E41" i="11"/>
  <c r="H40" i="11"/>
  <c r="G40" i="11"/>
  <c r="F40" i="11"/>
  <c r="E40" i="11"/>
  <c r="F38" i="11"/>
  <c r="F36" i="11"/>
  <c r="E36" i="11"/>
  <c r="E34" i="11"/>
  <c r="D34" i="11"/>
  <c r="C34" i="11"/>
  <c r="F34" i="11" s="1"/>
  <c r="B34" i="11"/>
  <c r="H32" i="11"/>
  <c r="G32" i="11"/>
  <c r="F32" i="11"/>
  <c r="E32" i="11"/>
  <c r="H31" i="11"/>
  <c r="G31" i="11"/>
  <c r="F31" i="11"/>
  <c r="E31" i="11"/>
  <c r="H30" i="11"/>
  <c r="G30" i="11"/>
  <c r="F30" i="11"/>
  <c r="E30" i="11"/>
  <c r="H29" i="11"/>
  <c r="G29" i="11"/>
  <c r="F29" i="11"/>
  <c r="E29" i="11"/>
  <c r="H28" i="11"/>
  <c r="G28" i="11"/>
  <c r="F28" i="11"/>
  <c r="E28" i="11"/>
  <c r="H27" i="11"/>
  <c r="G27" i="11"/>
  <c r="F27" i="11"/>
  <c r="E27" i="11"/>
  <c r="H26" i="11"/>
  <c r="G26" i="11"/>
  <c r="F26" i="11"/>
  <c r="E26" i="11"/>
  <c r="H25" i="11"/>
  <c r="G25" i="11"/>
  <c r="F25" i="11"/>
  <c r="E25" i="11"/>
  <c r="H24" i="11"/>
  <c r="G24" i="11"/>
  <c r="F24" i="11"/>
  <c r="E24" i="11"/>
  <c r="H23" i="11"/>
  <c r="G23" i="11"/>
  <c r="F23" i="11"/>
  <c r="E23" i="1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2" i="11"/>
  <c r="G12" i="11"/>
  <c r="F12" i="11"/>
  <c r="E12" i="11"/>
  <c r="H11" i="11"/>
  <c r="G11" i="11"/>
  <c r="F11" i="11"/>
  <c r="E11" i="11"/>
  <c r="F9" i="11"/>
  <c r="D9" i="11"/>
  <c r="E9" i="11" s="1"/>
  <c r="C9" i="11"/>
  <c r="C186" i="11" s="1"/>
  <c r="B9" i="11"/>
  <c r="B186" i="11" s="1"/>
  <c r="G9" i="11" l="1"/>
  <c r="E38" i="11"/>
  <c r="E45" i="11"/>
  <c r="E49" i="11"/>
  <c r="E53" i="11"/>
  <c r="E57" i="11"/>
  <c r="E61" i="11"/>
  <c r="E65" i="11"/>
  <c r="E69" i="11"/>
  <c r="E73" i="11"/>
  <c r="E77" i="11"/>
  <c r="E81" i="11"/>
  <c r="E85" i="11"/>
  <c r="E89" i="11"/>
  <c r="E93" i="11"/>
  <c r="E97" i="11"/>
  <c r="E101" i="11"/>
  <c r="E105" i="11"/>
  <c r="E109" i="11"/>
  <c r="E113" i="11"/>
  <c r="E117" i="11"/>
  <c r="E121" i="11"/>
  <c r="E125" i="11"/>
  <c r="E129" i="11"/>
  <c r="E133" i="11"/>
  <c r="E137" i="11"/>
  <c r="E141" i="11"/>
  <c r="E145" i="11"/>
  <c r="E149" i="11"/>
  <c r="E153" i="11"/>
  <c r="E157" i="11"/>
  <c r="E161" i="11"/>
  <c r="E165" i="11"/>
  <c r="E169" i="11"/>
  <c r="E173" i="11"/>
  <c r="E177" i="11"/>
  <c r="E181" i="11"/>
  <c r="E185" i="11"/>
  <c r="D186" i="11"/>
  <c r="H9" i="11"/>
  <c r="N42" i="9"/>
  <c r="N41" i="9"/>
  <c r="F186" i="11" l="1"/>
  <c r="E186" i="11"/>
  <c r="N40" i="9"/>
  <c r="J43" i="7"/>
  <c r="K43" i="7" s="1"/>
  <c r="D43" i="7"/>
  <c r="K42" i="7" l="1"/>
  <c r="J42" i="7"/>
  <c r="G42" i="7"/>
  <c r="F42" i="7"/>
  <c r="E42" i="7"/>
  <c r="D42" i="7"/>
  <c r="C42" i="7"/>
  <c r="B42" i="7"/>
  <c r="K41" i="7"/>
  <c r="J41" i="7"/>
  <c r="G41" i="7"/>
  <c r="F41" i="7"/>
  <c r="E41" i="7"/>
  <c r="D41" i="7"/>
  <c r="C41" i="7"/>
  <c r="B41" i="7"/>
  <c r="K40" i="7"/>
  <c r="J40" i="7"/>
  <c r="G40" i="7"/>
  <c r="F40" i="7"/>
  <c r="E40" i="7"/>
  <c r="D40" i="7"/>
  <c r="C40" i="7"/>
  <c r="B40" i="7"/>
  <c r="E35" i="6" l="1"/>
  <c r="K8" i="6"/>
  <c r="L33" i="6"/>
  <c r="K33" i="6"/>
  <c r="L32" i="6"/>
  <c r="K32" i="6"/>
  <c r="K31" i="6"/>
  <c r="K29" i="6"/>
  <c r="L29" i="6"/>
  <c r="K28" i="6"/>
  <c r="K27" i="6"/>
  <c r="L24" i="6"/>
  <c r="K24" i="6"/>
  <c r="L23" i="6"/>
  <c r="K23" i="6"/>
  <c r="K22" i="6"/>
  <c r="L21" i="6"/>
  <c r="K21" i="6"/>
  <c r="L20" i="6"/>
  <c r="K20" i="6"/>
  <c r="K19" i="6"/>
  <c r="L18" i="6"/>
  <c r="K18" i="6"/>
  <c r="K17" i="6"/>
  <c r="K16" i="6"/>
  <c r="K15" i="6"/>
  <c r="L12" i="6"/>
  <c r="K12" i="6"/>
  <c r="L11" i="6"/>
  <c r="K11" i="6"/>
  <c r="K10" i="6"/>
  <c r="K9" i="6"/>
  <c r="L9" i="6"/>
  <c r="E36" i="6" l="1"/>
  <c r="K13" i="6"/>
  <c r="K25" i="6"/>
  <c r="L13" i="6"/>
  <c r="L22" i="6"/>
  <c r="L25" i="6"/>
  <c r="L26" i="6"/>
  <c r="K30" i="6"/>
  <c r="L10" i="6"/>
  <c r="K14" i="6"/>
  <c r="K26" i="6"/>
  <c r="L30" i="6"/>
  <c r="L8" i="6"/>
  <c r="L14" i="6"/>
  <c r="L15" i="6"/>
  <c r="L17" i="6"/>
  <c r="L19" i="6"/>
  <c r="L27" i="6"/>
  <c r="L31" i="6"/>
  <c r="L16" i="6"/>
  <c r="L28" i="6"/>
  <c r="AG36" i="5" l="1"/>
  <c r="C35" i="5" l="1"/>
  <c r="B35" i="5"/>
  <c r="AI36" i="5" l="1"/>
  <c r="AF36" i="5"/>
  <c r="AJ36" i="5"/>
  <c r="AH36" i="5"/>
  <c r="O35" i="4"/>
  <c r="N35" i="4"/>
  <c r="M35" i="4"/>
  <c r="L35" i="4"/>
  <c r="K35" i="4"/>
  <c r="K37" i="4" s="1"/>
  <c r="J35" i="4"/>
  <c r="J37" i="4" s="1"/>
  <c r="F35" i="4"/>
  <c r="F37" i="4" s="1"/>
  <c r="E35" i="4"/>
  <c r="E37" i="4" s="1"/>
  <c r="C35" i="4"/>
  <c r="C37" i="4" s="1"/>
  <c r="B35" i="4"/>
  <c r="B37" i="4" s="1"/>
  <c r="O34" i="4"/>
  <c r="N34" i="4"/>
  <c r="M34" i="4"/>
  <c r="L34" i="4"/>
  <c r="K34" i="4"/>
  <c r="J34" i="4"/>
  <c r="F34" i="4"/>
  <c r="E34" i="4"/>
  <c r="C34" i="4"/>
  <c r="B34" i="4"/>
  <c r="H34" i="4" s="1"/>
  <c r="O33" i="4"/>
  <c r="N33" i="4"/>
  <c r="M33" i="4"/>
  <c r="L33" i="4"/>
  <c r="K33" i="4"/>
  <c r="J33" i="4"/>
  <c r="F33" i="4"/>
  <c r="E33" i="4"/>
  <c r="C33" i="4"/>
  <c r="B33" i="4"/>
  <c r="O32" i="4"/>
  <c r="N32" i="4"/>
  <c r="M32" i="4"/>
  <c r="L32" i="4"/>
  <c r="K32" i="4"/>
  <c r="J32" i="4"/>
  <c r="F32" i="4"/>
  <c r="E32" i="4"/>
  <c r="C32" i="4"/>
  <c r="B32" i="4"/>
  <c r="O31" i="4"/>
  <c r="N31" i="4"/>
  <c r="M31" i="4"/>
  <c r="L31" i="4"/>
  <c r="K31" i="4"/>
  <c r="J31" i="4"/>
  <c r="F31" i="4"/>
  <c r="E31" i="4"/>
  <c r="C31" i="4"/>
  <c r="B31" i="4"/>
  <c r="O30" i="4"/>
  <c r="N30" i="4"/>
  <c r="M30" i="4"/>
  <c r="L30" i="4"/>
  <c r="K30" i="4"/>
  <c r="J30" i="4"/>
  <c r="F30" i="4"/>
  <c r="E30" i="4"/>
  <c r="C30" i="4"/>
  <c r="B30" i="4"/>
  <c r="O29" i="4"/>
  <c r="N29" i="4"/>
  <c r="M29" i="4"/>
  <c r="L29" i="4"/>
  <c r="K29" i="4"/>
  <c r="J29" i="4"/>
  <c r="F29" i="4"/>
  <c r="E29" i="4"/>
  <c r="C29" i="4"/>
  <c r="B29" i="4"/>
  <c r="O28" i="4"/>
  <c r="N28" i="4"/>
  <c r="M28" i="4"/>
  <c r="L28" i="4"/>
  <c r="K28" i="4"/>
  <c r="J28" i="4"/>
  <c r="F28" i="4"/>
  <c r="E28" i="4"/>
  <c r="C28" i="4"/>
  <c r="B28" i="4"/>
  <c r="O27" i="4"/>
  <c r="N27" i="4"/>
  <c r="M27" i="4"/>
  <c r="L27" i="4"/>
  <c r="K27" i="4"/>
  <c r="J27" i="4"/>
  <c r="F27" i="4"/>
  <c r="E27" i="4"/>
  <c r="C27" i="4"/>
  <c r="D27" i="4" s="1"/>
  <c r="B27" i="4"/>
  <c r="O26" i="4"/>
  <c r="N26" i="4"/>
  <c r="M26" i="4"/>
  <c r="L26" i="4"/>
  <c r="K26" i="4"/>
  <c r="J26" i="4"/>
  <c r="F26" i="4"/>
  <c r="E26" i="4"/>
  <c r="C26" i="4"/>
  <c r="B26" i="4"/>
  <c r="O25" i="4"/>
  <c r="N25" i="4"/>
  <c r="M25" i="4"/>
  <c r="L25" i="4"/>
  <c r="K25" i="4"/>
  <c r="J25" i="4"/>
  <c r="F25" i="4"/>
  <c r="E25" i="4"/>
  <c r="C25" i="4"/>
  <c r="B25" i="4"/>
  <c r="O24" i="4"/>
  <c r="N24" i="4"/>
  <c r="M24" i="4"/>
  <c r="L24" i="4"/>
  <c r="K24" i="4"/>
  <c r="J24" i="4"/>
  <c r="F24" i="4"/>
  <c r="G24" i="4" s="1"/>
  <c r="E24" i="4"/>
  <c r="C24" i="4"/>
  <c r="B24" i="4"/>
  <c r="H24" i="4" s="1"/>
  <c r="O23" i="4"/>
  <c r="N23" i="4"/>
  <c r="M23" i="4"/>
  <c r="L23" i="4"/>
  <c r="K23" i="4"/>
  <c r="J23" i="4"/>
  <c r="F23" i="4"/>
  <c r="E23" i="4"/>
  <c r="C23" i="4"/>
  <c r="B23" i="4"/>
  <c r="O22" i="4"/>
  <c r="N22" i="4"/>
  <c r="M22" i="4"/>
  <c r="L22" i="4"/>
  <c r="K22" i="4"/>
  <c r="J22" i="4"/>
  <c r="F22" i="4"/>
  <c r="E22" i="4"/>
  <c r="C22" i="4"/>
  <c r="B22" i="4"/>
  <c r="O21" i="4"/>
  <c r="N21" i="4"/>
  <c r="M21" i="4"/>
  <c r="L21" i="4"/>
  <c r="K21" i="4"/>
  <c r="J21" i="4"/>
  <c r="F21" i="4"/>
  <c r="E21" i="4"/>
  <c r="C21" i="4"/>
  <c r="B21" i="4"/>
  <c r="O20" i="4"/>
  <c r="N20" i="4"/>
  <c r="M20" i="4"/>
  <c r="L20" i="4"/>
  <c r="K20" i="4"/>
  <c r="J20" i="4"/>
  <c r="F20" i="4"/>
  <c r="E20" i="4"/>
  <c r="C20" i="4"/>
  <c r="B20" i="4"/>
  <c r="O19" i="4"/>
  <c r="N19" i="4"/>
  <c r="M19" i="4"/>
  <c r="L19" i="4"/>
  <c r="K19" i="4"/>
  <c r="J19" i="4"/>
  <c r="F19" i="4"/>
  <c r="E19" i="4"/>
  <c r="C19" i="4"/>
  <c r="D19" i="4" s="1"/>
  <c r="B19" i="4"/>
  <c r="O18" i="4"/>
  <c r="N18" i="4"/>
  <c r="M18" i="4"/>
  <c r="L18" i="4"/>
  <c r="K18" i="4"/>
  <c r="J18" i="4"/>
  <c r="F18" i="4"/>
  <c r="E18" i="4"/>
  <c r="C18" i="4"/>
  <c r="B18" i="4"/>
  <c r="O17" i="4"/>
  <c r="N17" i="4"/>
  <c r="M17" i="4"/>
  <c r="L17" i="4"/>
  <c r="K17" i="4"/>
  <c r="J17" i="4"/>
  <c r="F17" i="4"/>
  <c r="E17" i="4"/>
  <c r="C17" i="4"/>
  <c r="B17" i="4"/>
  <c r="O16" i="4"/>
  <c r="N16" i="4"/>
  <c r="M16" i="4"/>
  <c r="L16" i="4"/>
  <c r="K16" i="4"/>
  <c r="J16" i="4"/>
  <c r="F16" i="4"/>
  <c r="G16" i="4" s="1"/>
  <c r="E16" i="4"/>
  <c r="C16" i="4"/>
  <c r="B16" i="4"/>
  <c r="H16" i="4" s="1"/>
  <c r="O15" i="4"/>
  <c r="N15" i="4"/>
  <c r="M15" i="4"/>
  <c r="L15" i="4"/>
  <c r="K15" i="4"/>
  <c r="J15" i="4"/>
  <c r="F15" i="4"/>
  <c r="E15" i="4"/>
  <c r="C15" i="4"/>
  <c r="B15" i="4"/>
  <c r="O14" i="4"/>
  <c r="N14" i="4"/>
  <c r="M14" i="4"/>
  <c r="L14" i="4"/>
  <c r="K14" i="4"/>
  <c r="J14" i="4"/>
  <c r="F14" i="4"/>
  <c r="E14" i="4"/>
  <c r="C14" i="4"/>
  <c r="B14" i="4"/>
  <c r="O13" i="4"/>
  <c r="N13" i="4"/>
  <c r="M13" i="4"/>
  <c r="L13" i="4"/>
  <c r="K13" i="4"/>
  <c r="J13" i="4"/>
  <c r="F13" i="4"/>
  <c r="E13" i="4"/>
  <c r="C13" i="4"/>
  <c r="B13" i="4"/>
  <c r="O12" i="4"/>
  <c r="N12" i="4"/>
  <c r="M12" i="4"/>
  <c r="L12" i="4"/>
  <c r="K12" i="4"/>
  <c r="J12" i="4"/>
  <c r="F12" i="4"/>
  <c r="E12" i="4"/>
  <c r="C12" i="4"/>
  <c r="B12" i="4"/>
  <c r="O11" i="4"/>
  <c r="N11" i="4"/>
  <c r="M11" i="4"/>
  <c r="L11" i="4"/>
  <c r="K11" i="4"/>
  <c r="J11" i="4"/>
  <c r="F11" i="4"/>
  <c r="E11" i="4"/>
  <c r="C11" i="4"/>
  <c r="B11" i="4"/>
  <c r="O10" i="4"/>
  <c r="N10" i="4"/>
  <c r="M10" i="4"/>
  <c r="L10" i="4"/>
  <c r="K10" i="4"/>
  <c r="J10" i="4"/>
  <c r="F10" i="4"/>
  <c r="E10" i="4"/>
  <c r="C10" i="4"/>
  <c r="B10" i="4"/>
  <c r="O9" i="4"/>
  <c r="N9" i="4"/>
  <c r="M9" i="4"/>
  <c r="L9" i="4"/>
  <c r="K9" i="4"/>
  <c r="J9" i="4"/>
  <c r="F9" i="4"/>
  <c r="E9" i="4"/>
  <c r="C9" i="4"/>
  <c r="B9" i="4"/>
  <c r="I9" i="4" l="1"/>
  <c r="I11" i="4"/>
  <c r="I20" i="4"/>
  <c r="I28" i="4"/>
  <c r="G31" i="4"/>
  <c r="I34" i="4"/>
  <c r="H9" i="4"/>
  <c r="H17" i="4"/>
  <c r="H19" i="4"/>
  <c r="H25" i="4"/>
  <c r="H27" i="4"/>
  <c r="H29" i="4"/>
  <c r="H31" i="4"/>
  <c r="I10" i="4"/>
  <c r="H33" i="4"/>
  <c r="I13" i="4"/>
  <c r="I15" i="4"/>
  <c r="I17" i="4"/>
  <c r="H26" i="4"/>
  <c r="D35" i="4"/>
  <c r="I27" i="4"/>
  <c r="H11" i="4"/>
  <c r="H10" i="4"/>
  <c r="D11" i="4"/>
  <c r="H13" i="4"/>
  <c r="H15" i="4"/>
  <c r="I18" i="4"/>
  <c r="I21" i="4"/>
  <c r="I23" i="4"/>
  <c r="I25" i="4"/>
  <c r="H32" i="4"/>
  <c r="I35" i="4"/>
  <c r="I37" i="4" s="1"/>
  <c r="I19" i="4"/>
  <c r="G23" i="4"/>
  <c r="I12" i="4"/>
  <c r="G15" i="4"/>
  <c r="H18" i="4"/>
  <c r="H21" i="4"/>
  <c r="H23" i="4"/>
  <c r="I26" i="4"/>
  <c r="I29" i="4"/>
  <c r="I31" i="4"/>
  <c r="G32" i="4"/>
  <c r="I33" i="4"/>
  <c r="D9" i="4"/>
  <c r="G13" i="4"/>
  <c r="G14" i="4"/>
  <c r="D17" i="4"/>
  <c r="G21" i="4"/>
  <c r="G22" i="4"/>
  <c r="D25" i="4"/>
  <c r="G29" i="4"/>
  <c r="G30" i="4"/>
  <c r="D33" i="4"/>
  <c r="G11" i="4"/>
  <c r="G12" i="4"/>
  <c r="H14" i="4"/>
  <c r="D15" i="4"/>
  <c r="I16" i="4"/>
  <c r="G19" i="4"/>
  <c r="G20" i="4"/>
  <c r="H22" i="4"/>
  <c r="D23" i="4"/>
  <c r="I24" i="4"/>
  <c r="G27" i="4"/>
  <c r="G28" i="4"/>
  <c r="H30" i="4"/>
  <c r="D31" i="4"/>
  <c r="I32" i="4"/>
  <c r="G9" i="4"/>
  <c r="G10" i="4"/>
  <c r="H12" i="4"/>
  <c r="D13" i="4"/>
  <c r="I14" i="4"/>
  <c r="G17" i="4"/>
  <c r="G18" i="4"/>
  <c r="H20" i="4"/>
  <c r="D21" i="4"/>
  <c r="I22" i="4"/>
  <c r="G25" i="4"/>
  <c r="G26" i="4"/>
  <c r="H28" i="4"/>
  <c r="D29" i="4"/>
  <c r="I30" i="4"/>
  <c r="G33" i="4"/>
  <c r="G34" i="4"/>
  <c r="H35" i="4"/>
  <c r="H37" i="4" s="1"/>
  <c r="D10" i="4"/>
  <c r="D12" i="4"/>
  <c r="D14" i="4"/>
  <c r="D16" i="4"/>
  <c r="D18" i="4"/>
  <c r="D20" i="4"/>
  <c r="D22" i="4"/>
  <c r="D24" i="4"/>
  <c r="D26" i="4"/>
  <c r="D28" i="4"/>
  <c r="D30" i="4"/>
  <c r="D32" i="4"/>
  <c r="D34" i="4"/>
  <c r="G35" i="4"/>
  <c r="L151" i="1"/>
  <c r="I151" i="1"/>
  <c r="E151" i="1"/>
  <c r="B151" i="1" s="1"/>
  <c r="L150" i="1"/>
  <c r="K150" i="1"/>
  <c r="E150" i="1"/>
  <c r="B150" i="1" s="1"/>
  <c r="L149" i="1"/>
  <c r="K149" i="1"/>
  <c r="K148" i="1" s="1"/>
  <c r="W153" i="1" s="1"/>
  <c r="E149" i="1"/>
  <c r="B149" i="1" s="1"/>
  <c r="O148" i="1"/>
  <c r="N148" i="1"/>
  <c r="M148" i="1"/>
  <c r="J148" i="1"/>
  <c r="H148" i="1"/>
  <c r="G148" i="1"/>
  <c r="F148" i="1"/>
  <c r="D148" i="1"/>
  <c r="C148" i="1"/>
  <c r="T157" i="1"/>
  <c r="L147" i="1"/>
  <c r="E147" i="1"/>
  <c r="B147" i="1" s="1"/>
  <c r="O146" i="1"/>
  <c r="N146" i="1"/>
  <c r="M146" i="1"/>
  <c r="H146" i="1"/>
  <c r="G146" i="1"/>
  <c r="F146" i="1"/>
  <c r="L145" i="1"/>
  <c r="I145" i="1"/>
  <c r="E145" i="1"/>
  <c r="L144" i="1"/>
  <c r="E144" i="1"/>
  <c r="B144" i="1"/>
  <c r="L143" i="1"/>
  <c r="I143" i="1" s="1"/>
  <c r="E143" i="1"/>
  <c r="O136" i="1"/>
  <c r="N136" i="1"/>
  <c r="M136" i="1"/>
  <c r="K136" i="1"/>
  <c r="J136" i="1"/>
  <c r="I136" i="1"/>
  <c r="H136" i="1"/>
  <c r="G136" i="1"/>
  <c r="F136" i="1"/>
  <c r="D136" i="1"/>
  <c r="C136" i="1"/>
  <c r="B136" i="1"/>
  <c r="P136" i="1" s="1"/>
  <c r="J135" i="1"/>
  <c r="C135" i="1"/>
  <c r="L134" i="1"/>
  <c r="E134" i="1"/>
  <c r="L133" i="1"/>
  <c r="E133" i="1"/>
  <c r="L132" i="1"/>
  <c r="E132" i="1"/>
  <c r="L131" i="1"/>
  <c r="E131" i="1"/>
  <c r="L130" i="1"/>
  <c r="E130" i="1"/>
  <c r="L129" i="1"/>
  <c r="E129" i="1"/>
  <c r="L128" i="1"/>
  <c r="E128" i="1"/>
  <c r="L127" i="1"/>
  <c r="E127" i="1"/>
  <c r="AA120" i="1"/>
  <c r="Z120" i="1"/>
  <c r="Y120" i="1"/>
  <c r="W120" i="1"/>
  <c r="V120" i="1"/>
  <c r="U120" i="1"/>
  <c r="T120" i="1"/>
  <c r="S120" i="1"/>
  <c r="Q120" i="1"/>
  <c r="P120" i="1"/>
  <c r="L120" i="1"/>
  <c r="X120" i="1" s="1"/>
  <c r="E120" i="1"/>
  <c r="R120" i="1" s="1"/>
  <c r="O118" i="1"/>
  <c r="N118" i="1"/>
  <c r="M118" i="1"/>
  <c r="K118" i="1"/>
  <c r="J118" i="1"/>
  <c r="I118" i="1"/>
  <c r="H118" i="1"/>
  <c r="G118" i="1"/>
  <c r="F118" i="1"/>
  <c r="D118" i="1"/>
  <c r="C118" i="1"/>
  <c r="B118" i="1"/>
  <c r="L117" i="1"/>
  <c r="L10" i="1" s="1"/>
  <c r="X10" i="1" s="1"/>
  <c r="E117" i="1"/>
  <c r="E52" i="1" s="1"/>
  <c r="R52" i="1" s="1"/>
  <c r="AD52" i="1" s="1"/>
  <c r="O115" i="1"/>
  <c r="O116" i="1" s="1"/>
  <c r="N115" i="1"/>
  <c r="N116" i="1" s="1"/>
  <c r="M115" i="1"/>
  <c r="M116" i="1" s="1"/>
  <c r="K115" i="1"/>
  <c r="K116" i="1" s="1"/>
  <c r="J115" i="1"/>
  <c r="J116" i="1" s="1"/>
  <c r="I115" i="1"/>
  <c r="H115" i="1"/>
  <c r="G115" i="1"/>
  <c r="G116" i="1" s="1"/>
  <c r="F115" i="1"/>
  <c r="D115" i="1"/>
  <c r="D116" i="1" s="1"/>
  <c r="C115" i="1"/>
  <c r="C116" i="1" s="1"/>
  <c r="B115" i="1"/>
  <c r="B116" i="1" s="1"/>
  <c r="L110" i="1"/>
  <c r="E110" i="1"/>
  <c r="L109" i="1"/>
  <c r="E109" i="1"/>
  <c r="L108" i="1"/>
  <c r="E108" i="1"/>
  <c r="E107" i="1" s="1"/>
  <c r="L107" i="1"/>
  <c r="L106" i="1"/>
  <c r="L105" i="1" s="1"/>
  <c r="E106" i="1"/>
  <c r="L104" i="1"/>
  <c r="L103" i="1" s="1"/>
  <c r="E104" i="1"/>
  <c r="E103" i="1" s="1"/>
  <c r="L102" i="1"/>
  <c r="E102" i="1"/>
  <c r="L101" i="1"/>
  <c r="E101" i="1"/>
  <c r="E100" i="1"/>
  <c r="L99" i="1"/>
  <c r="L98" i="1" s="1"/>
  <c r="E99" i="1"/>
  <c r="E98" i="1" s="1"/>
  <c r="L97" i="1"/>
  <c r="E97" i="1"/>
  <c r="L96" i="1"/>
  <c r="E96" i="1"/>
  <c r="L95" i="1"/>
  <c r="E95" i="1"/>
  <c r="L94" i="1"/>
  <c r="E94" i="1"/>
  <c r="L93" i="1"/>
  <c r="E93" i="1"/>
  <c r="L92" i="1"/>
  <c r="E92" i="1"/>
  <c r="L91" i="1"/>
  <c r="E91" i="1"/>
  <c r="L90" i="1"/>
  <c r="E90" i="1"/>
  <c r="L89" i="1"/>
  <c r="L88" i="1" s="1"/>
  <c r="E89" i="1"/>
  <c r="E88" i="1"/>
  <c r="L87" i="1"/>
  <c r="L86" i="1" s="1"/>
  <c r="E87" i="1"/>
  <c r="E86" i="1"/>
  <c r="L85" i="1"/>
  <c r="L84" i="1" s="1"/>
  <c r="E85" i="1"/>
  <c r="E84" i="1" s="1"/>
  <c r="L83" i="1"/>
  <c r="L82" i="1" s="1"/>
  <c r="E83" i="1"/>
  <c r="E82" i="1" s="1"/>
  <c r="L81" i="1"/>
  <c r="L80" i="1" s="1"/>
  <c r="E81" i="1"/>
  <c r="E80" i="1"/>
  <c r="L79" i="1"/>
  <c r="L78" i="1" s="1"/>
  <c r="E79" i="1"/>
  <c r="E78" i="1"/>
  <c r="L77" i="1"/>
  <c r="L76" i="1" s="1"/>
  <c r="E77" i="1"/>
  <c r="E76" i="1" s="1"/>
  <c r="L75" i="1"/>
  <c r="L74" i="1" s="1"/>
  <c r="E75" i="1"/>
  <c r="E74" i="1" s="1"/>
  <c r="L73" i="1"/>
  <c r="L72" i="1" s="1"/>
  <c r="E73" i="1"/>
  <c r="E72" i="1" s="1"/>
  <c r="L71" i="1"/>
  <c r="L70" i="1" s="1"/>
  <c r="E71" i="1"/>
  <c r="E70" i="1" s="1"/>
  <c r="L69" i="1"/>
  <c r="L68" i="1" s="1"/>
  <c r="E69" i="1"/>
  <c r="E68" i="1" s="1"/>
  <c r="L67" i="1"/>
  <c r="L66" i="1" s="1"/>
  <c r="E67" i="1"/>
  <c r="E66" i="1" s="1"/>
  <c r="L65" i="1"/>
  <c r="L64" i="1" s="1"/>
  <c r="E65" i="1"/>
  <c r="E64" i="1" s="1"/>
  <c r="L63" i="1"/>
  <c r="E63" i="1"/>
  <c r="E62" i="1" s="1"/>
  <c r="L62" i="1"/>
  <c r="L61" i="1"/>
  <c r="E61" i="1"/>
  <c r="L60" i="1"/>
  <c r="L59" i="1" s="1"/>
  <c r="E60" i="1"/>
  <c r="E59" i="1"/>
  <c r="L58" i="1"/>
  <c r="L57" i="1" s="1"/>
  <c r="E58" i="1"/>
  <c r="E57" i="1" s="1"/>
  <c r="L56" i="1"/>
  <c r="L55" i="1" s="1"/>
  <c r="E56" i="1"/>
  <c r="E55" i="1" s="1"/>
  <c r="L54" i="1"/>
  <c r="E54" i="1"/>
  <c r="AA52" i="1"/>
  <c r="Z52" i="1"/>
  <c r="Y52" i="1"/>
  <c r="W52" i="1"/>
  <c r="V52" i="1"/>
  <c r="U52" i="1"/>
  <c r="T52" i="1"/>
  <c r="S52" i="1"/>
  <c r="Q52" i="1"/>
  <c r="P52" i="1"/>
  <c r="L52" i="1"/>
  <c r="X52" i="1" s="1"/>
  <c r="L45" i="1"/>
  <c r="E45" i="1"/>
  <c r="D43" i="1"/>
  <c r="T42" i="1"/>
  <c r="O42" i="1"/>
  <c r="O43" i="1" s="1"/>
  <c r="N42" i="1"/>
  <c r="N43" i="1" s="1"/>
  <c r="M42" i="1"/>
  <c r="M43" i="1" s="1"/>
  <c r="K42" i="1"/>
  <c r="K43" i="1" s="1"/>
  <c r="J42" i="1"/>
  <c r="J43" i="1" s="1"/>
  <c r="I42" i="1"/>
  <c r="I43" i="1" s="1"/>
  <c r="H42" i="1"/>
  <c r="H43" i="1" s="1"/>
  <c r="G42" i="1"/>
  <c r="G43" i="1" s="1"/>
  <c r="F42" i="1"/>
  <c r="F43" i="1" s="1"/>
  <c r="D42" i="1"/>
  <c r="C42" i="1"/>
  <c r="C43" i="1" s="1"/>
  <c r="B42" i="1"/>
  <c r="O40" i="1"/>
  <c r="N40" i="1"/>
  <c r="M40" i="1"/>
  <c r="K40" i="1"/>
  <c r="J40" i="1"/>
  <c r="I40" i="1"/>
  <c r="H40" i="1"/>
  <c r="G40" i="1"/>
  <c r="F40" i="1"/>
  <c r="D40" i="1"/>
  <c r="C40" i="1"/>
  <c r="B40" i="1"/>
  <c r="O39" i="1"/>
  <c r="N39" i="1"/>
  <c r="M39" i="1"/>
  <c r="K39" i="1"/>
  <c r="J39" i="1"/>
  <c r="I39" i="1"/>
  <c r="H39" i="1"/>
  <c r="G39" i="1"/>
  <c r="F39" i="1"/>
  <c r="D39" i="1"/>
  <c r="C39" i="1"/>
  <c r="B39" i="1"/>
  <c r="O38" i="1"/>
  <c r="O119" i="1" s="1"/>
  <c r="N38" i="1"/>
  <c r="N119" i="1" s="1"/>
  <c r="M38" i="1"/>
  <c r="K38" i="1"/>
  <c r="J38" i="1"/>
  <c r="J41" i="1" s="1"/>
  <c r="I38" i="1"/>
  <c r="I119" i="1" s="1"/>
  <c r="H38" i="1"/>
  <c r="G38" i="1"/>
  <c r="F38" i="1"/>
  <c r="F41" i="1" s="1"/>
  <c r="D38" i="1"/>
  <c r="C38" i="1"/>
  <c r="C41" i="1" s="1"/>
  <c r="B38" i="1"/>
  <c r="L37" i="1"/>
  <c r="E37" i="1"/>
  <c r="L36" i="1"/>
  <c r="E36" i="1"/>
  <c r="L34" i="1"/>
  <c r="E34" i="1"/>
  <c r="L33" i="1"/>
  <c r="E33" i="1"/>
  <c r="L32" i="1"/>
  <c r="E32" i="1"/>
  <c r="X45" i="1"/>
  <c r="W42" i="1"/>
  <c r="W43" i="1" s="1"/>
  <c r="S42" i="1"/>
  <c r="S43" i="1" s="1"/>
  <c r="L31" i="1"/>
  <c r="X42" i="1" s="1"/>
  <c r="X43" i="1" s="1"/>
  <c r="E31" i="1"/>
  <c r="L28" i="1"/>
  <c r="E28" i="1"/>
  <c r="L27" i="1"/>
  <c r="M3" i="1" s="1"/>
  <c r="L26" i="1"/>
  <c r="E26" i="1"/>
  <c r="L25" i="1"/>
  <c r="E25" i="1"/>
  <c r="L24" i="1"/>
  <c r="E24" i="1"/>
  <c r="L23" i="1"/>
  <c r="E23" i="1"/>
  <c r="L22" i="1"/>
  <c r="E22" i="1"/>
  <c r="L21" i="1"/>
  <c r="E21" i="1"/>
  <c r="L20" i="1"/>
  <c r="E20" i="1"/>
  <c r="L19" i="1"/>
  <c r="E19" i="1"/>
  <c r="L18" i="1"/>
  <c r="E18" i="1"/>
  <c r="L17" i="1"/>
  <c r="E17" i="1"/>
  <c r="L16" i="1"/>
  <c r="E16" i="1"/>
  <c r="L15" i="1"/>
  <c r="E15" i="1"/>
  <c r="L14" i="1"/>
  <c r="E14" i="1"/>
  <c r="L13" i="1"/>
  <c r="E13" i="1"/>
  <c r="L12" i="1"/>
  <c r="E12" i="1"/>
  <c r="L11" i="1"/>
  <c r="E11" i="1"/>
  <c r="AA10" i="1"/>
  <c r="Z10" i="1"/>
  <c r="Y10" i="1"/>
  <c r="W10" i="1"/>
  <c r="V10" i="1"/>
  <c r="U10" i="1"/>
  <c r="T10" i="1"/>
  <c r="S10" i="1"/>
  <c r="Q10" i="1"/>
  <c r="P10" i="1"/>
  <c r="X9" i="1"/>
  <c r="R9" i="1"/>
  <c r="O9" i="1"/>
  <c r="N9" i="1"/>
  <c r="M9" i="1"/>
  <c r="K9" i="1"/>
  <c r="J9" i="1"/>
  <c r="I9" i="1"/>
  <c r="H9" i="1"/>
  <c r="G9" i="1"/>
  <c r="F9" i="1"/>
  <c r="D9" i="1"/>
  <c r="C9" i="1"/>
  <c r="B9" i="1"/>
  <c r="AB10" i="1" l="1"/>
  <c r="AG10" i="1"/>
  <c r="L38" i="1"/>
  <c r="L41" i="1" s="1"/>
  <c r="E29" i="1"/>
  <c r="AF52" i="1"/>
  <c r="E10" i="1"/>
  <c r="R10" i="1" s="1"/>
  <c r="AD10" i="1" s="1"/>
  <c r="L29" i="1"/>
  <c r="B119" i="1"/>
  <c r="G119" i="1"/>
  <c r="G135" i="1" s="1"/>
  <c r="T135" i="1" s="1"/>
  <c r="K119" i="1"/>
  <c r="K41" i="1"/>
  <c r="M119" i="1"/>
  <c r="AE52" i="1"/>
  <c r="H116" i="1"/>
  <c r="E148" i="1"/>
  <c r="AE10" i="1"/>
  <c r="AC10" i="1"/>
  <c r="M41" i="1"/>
  <c r="AB52" i="1"/>
  <c r="O41" i="1"/>
  <c r="I150" i="1"/>
  <c r="L9" i="1"/>
  <c r="AF10" i="1"/>
  <c r="E39" i="1"/>
  <c r="G41" i="1"/>
  <c r="I147" i="1"/>
  <c r="B148" i="1"/>
  <c r="I149" i="1"/>
  <c r="I116" i="1"/>
  <c r="L136" i="1"/>
  <c r="E146" i="1"/>
  <c r="B146" i="1" s="1"/>
  <c r="E105" i="1"/>
  <c r="B43" i="1"/>
  <c r="P43" i="1" s="1"/>
  <c r="P42" i="1"/>
  <c r="X51" i="1"/>
  <c r="AG52" i="1"/>
  <c r="Z42" i="1"/>
  <c r="Z43" i="1" s="1"/>
  <c r="AC52" i="1"/>
  <c r="L100" i="1"/>
  <c r="V157" i="1"/>
  <c r="E40" i="1"/>
  <c r="L40" i="1"/>
  <c r="T43" i="1"/>
  <c r="E38" i="1"/>
  <c r="E9" i="1"/>
  <c r="E42" i="1"/>
  <c r="E43" i="1" s="1"/>
  <c r="R42" i="1"/>
  <c r="R43" i="1" s="1"/>
  <c r="V42" i="1"/>
  <c r="V43" i="1" s="1"/>
  <c r="L118" i="1"/>
  <c r="L53" i="1"/>
  <c r="Q42" i="1"/>
  <c r="Q43" i="1" s="1"/>
  <c r="U42" i="1"/>
  <c r="U43" i="1" s="1"/>
  <c r="Y42" i="1"/>
  <c r="Y43" i="1" s="1"/>
  <c r="B121" i="1"/>
  <c r="B135" i="1"/>
  <c r="P135" i="1" s="1"/>
  <c r="P121" i="1"/>
  <c r="F119" i="1"/>
  <c r="Z121" i="1"/>
  <c r="N135" i="1"/>
  <c r="Z135" i="1" s="1"/>
  <c r="R45" i="1"/>
  <c r="E118" i="1"/>
  <c r="G121" i="1"/>
  <c r="T121" i="1"/>
  <c r="D119" i="1"/>
  <c r="D41" i="1"/>
  <c r="H119" i="1"/>
  <c r="H41" i="1"/>
  <c r="B41" i="1"/>
  <c r="P41" i="1" s="1"/>
  <c r="L42" i="1"/>
  <c r="L43" i="1" s="1"/>
  <c r="AA42" i="1"/>
  <c r="AA43" i="1" s="1"/>
  <c r="N121" i="1"/>
  <c r="L148" i="1"/>
  <c r="L39" i="1"/>
  <c r="V121" i="1"/>
  <c r="I135" i="1"/>
  <c r="V135" i="1" s="1"/>
  <c r="I121" i="1"/>
  <c r="Y121" i="1"/>
  <c r="M135" i="1"/>
  <c r="Y135" i="1" s="1"/>
  <c r="M121" i="1"/>
  <c r="I41" i="1"/>
  <c r="N41" i="1"/>
  <c r="E53" i="1"/>
  <c r="B143" i="1"/>
  <c r="I144" i="1"/>
  <c r="L146" i="1"/>
  <c r="Z157" i="1"/>
  <c r="K135" i="1"/>
  <c r="W135" i="1" s="1"/>
  <c r="K121" i="1"/>
  <c r="W121" i="1"/>
  <c r="O135" i="1"/>
  <c r="AA135" i="1" s="1"/>
  <c r="O121" i="1"/>
  <c r="AA121" i="1"/>
  <c r="B145" i="1"/>
  <c r="E136" i="1"/>
  <c r="F116" i="1"/>
  <c r="R156" i="1"/>
  <c r="R157" i="1" l="1"/>
  <c r="X154" i="1"/>
  <c r="E115" i="1"/>
  <c r="H135" i="1"/>
  <c r="U135" i="1" s="1"/>
  <c r="AG135" i="1" s="1"/>
  <c r="U121" i="1"/>
  <c r="H121" i="1"/>
  <c r="L115" i="1"/>
  <c r="AB135" i="1"/>
  <c r="F121" i="1"/>
  <c r="S121" i="1"/>
  <c r="F135" i="1"/>
  <c r="S135" i="1" s="1"/>
  <c r="AE135" i="1" s="1"/>
  <c r="X155" i="1"/>
  <c r="I146" i="1"/>
  <c r="I148" i="1"/>
  <c r="D135" i="1"/>
  <c r="Q135" i="1" s="1"/>
  <c r="AC135" i="1" s="1"/>
  <c r="Q121" i="1"/>
  <c r="D121" i="1"/>
  <c r="AF135" i="1"/>
  <c r="E119" i="1"/>
  <c r="E41" i="1"/>
  <c r="X153" i="1" l="1"/>
  <c r="X157" i="1"/>
  <c r="Y157" i="1" s="1"/>
  <c r="X156" i="1"/>
  <c r="Y156" i="1" s="1"/>
  <c r="E116" i="1"/>
  <c r="R121" i="1"/>
  <c r="E135" i="1"/>
  <c r="R135" i="1" s="1"/>
  <c r="E121" i="1"/>
  <c r="V153" i="1"/>
  <c r="L116" i="1"/>
  <c r="L119" i="1"/>
  <c r="L135" i="1" l="1"/>
  <c r="X135" i="1" s="1"/>
  <c r="AD135" i="1" s="1"/>
  <c r="L121" i="1"/>
  <c r="X121" i="1"/>
</calcChain>
</file>

<file path=xl/sharedStrings.xml><?xml version="1.0" encoding="utf-8"?>
<sst xmlns="http://schemas.openxmlformats.org/spreadsheetml/2006/main" count="1429" uniqueCount="498">
  <si>
    <t>Приложение № 1</t>
  </si>
  <si>
    <t>Показатели</t>
  </si>
  <si>
    <t>Утверждено по отчету на 2017 год (руб.)</t>
  </si>
  <si>
    <t>Исполнено за 6 мес. 2017 года (руб.)</t>
  </si>
  <si>
    <t>Утверждено по отчету на 2017 год (млн.руб.)</t>
  </si>
  <si>
    <t>Исполнено за 6 мес. 2017 года (млн.руб.)</t>
  </si>
  <si>
    <t>Процент выполнения (%)</t>
  </si>
  <si>
    <t>Консоли-дирован-ный бюджет области</t>
  </si>
  <si>
    <t>в том числе бюджеты:</t>
  </si>
  <si>
    <t>из них бюджеты:</t>
  </si>
  <si>
    <t>суммы подлежащие исключению</t>
  </si>
  <si>
    <t>област-ной</t>
  </si>
  <si>
    <t>консоли-дирован-ные бюджеты МО</t>
  </si>
  <si>
    <t>в т.ч.:</t>
  </si>
  <si>
    <t>город-ские</t>
  </si>
  <si>
    <t>район-ные</t>
  </si>
  <si>
    <t>поселе-ний</t>
  </si>
  <si>
    <t>посе-лений</t>
  </si>
  <si>
    <t>А</t>
  </si>
  <si>
    <t>1</t>
  </si>
  <si>
    <t>2</t>
  </si>
  <si>
    <t>3</t>
  </si>
  <si>
    <t>7</t>
  </si>
  <si>
    <t>8</t>
  </si>
  <si>
    <t>9</t>
  </si>
  <si>
    <t>13=7/1*100</t>
  </si>
  <si>
    <t>14=8/2*100</t>
  </si>
  <si>
    <t>15=9/3*100</t>
  </si>
  <si>
    <t>16=10/4*100</t>
  </si>
  <si>
    <t>17=11/5*100</t>
  </si>
  <si>
    <t>18=12/6*100</t>
  </si>
  <si>
    <t>ДОХОДЫ (по форме 0503317)</t>
  </si>
  <si>
    <t>Доходы бюджета - ИТОГО - спрятать</t>
  </si>
  <si>
    <t>Налоговые и неналоговые доходы, из них:</t>
  </si>
  <si>
    <t>Налог на прибыль организаций</t>
  </si>
  <si>
    <t>-</t>
  </si>
  <si>
    <t>Налог на доходы физических лиц</t>
  </si>
  <si>
    <t>Акцизы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</si>
  <si>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</si>
  <si>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</si>
  <si>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</si>
  <si>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</si>
  <si>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</si>
  <si>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</si>
  <si>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</si>
  <si>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</si>
  <si>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</si>
  <si>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</si>
  <si>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</si>
  <si>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</si>
  <si>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 xml:space="preserve"> - из них: невыясненные поступления</t>
  </si>
  <si>
    <t>Поступления (перечисления) по урегулированию расчетов между бюджетами</t>
  </si>
  <si>
    <t>Безвозмездные поступления, в т.ч.:</t>
  </si>
  <si>
    <t>1. От нерезидентов</t>
  </si>
  <si>
    <t>1. От других бюджетов</t>
  </si>
  <si>
    <t>2. Безвозмездные поступления от государственных (муниципальных) организаций</t>
  </si>
  <si>
    <t>3. Безвозмездные поступления от негосударственных  организаций</t>
  </si>
  <si>
    <t>4. Прочие безвозмездные поступления</t>
  </si>
  <si>
    <t>5. 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</si>
  <si>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6. Доходы от возврата целевых остатков прошлых лет</t>
  </si>
  <si>
    <t>7. Возврат целевых остатков прошлых лет</t>
  </si>
  <si>
    <t>ВСЕГО ДОХОДЫ, из них:</t>
  </si>
  <si>
    <t xml:space="preserve"> - налоговые доходы</t>
  </si>
  <si>
    <t xml:space="preserve"> - неналоговые доходы</t>
  </si>
  <si>
    <t>Контроль - спрятать</t>
  </si>
  <si>
    <t>Итого безвозмездные</t>
  </si>
  <si>
    <t>Отклонение</t>
  </si>
  <si>
    <t>Отклонения в доходах получено поселениями от районов и в расходах - отдано в районах межбюджетных</t>
  </si>
  <si>
    <t>посе-ле-ний</t>
  </si>
  <si>
    <t>РАСХОДЫ (по форме 0503317)</t>
  </si>
  <si>
    <r>
      <t xml:space="preserve">Расходы - </t>
    </r>
    <r>
      <rPr>
        <b/>
        <sz val="10"/>
        <color indexed="10"/>
        <rFont val="Arial"/>
        <family val="2"/>
        <charset val="204"/>
      </rPr>
      <t>спрятать</t>
    </r>
  </si>
  <si>
    <t>Общегосударственные вопросы (01)</t>
  </si>
  <si>
    <t>в т.ч. межбюджетные трансферты</t>
  </si>
  <si>
    <t>Национальная оборона (02)</t>
  </si>
  <si>
    <t>Национальная безопасность и правоохранительная деятельность (03)</t>
  </si>
  <si>
    <t>Национальная экономика (04), из них:</t>
  </si>
  <si>
    <t xml:space="preserve"> - общеэкономические вопросы (0401)</t>
  </si>
  <si>
    <t xml:space="preserve"> - топливно-энергетический комплекс (0402)</t>
  </si>
  <si>
    <t xml:space="preserve">   в т.ч межбюджетные трансферты</t>
  </si>
  <si>
    <t xml:space="preserve"> - сельское хозяйство и рыболовство (0405)</t>
  </si>
  <si>
    <t xml:space="preserve"> - водное хозяйство (0406)</t>
  </si>
  <si>
    <t xml:space="preserve"> - лесное хозяйство (0407)</t>
  </si>
  <si>
    <t xml:space="preserve"> - транспорт (0408)</t>
  </si>
  <si>
    <t xml:space="preserve"> - дорожное хозяйство, фонды (0409)</t>
  </si>
  <si>
    <t xml:space="preserve"> - связь и информатика (0410)</t>
  </si>
  <si>
    <t xml:space="preserve"> - другие вопросы в области национальной экономики (0412)</t>
  </si>
  <si>
    <t>Жилищно-коммунальное хозяйство (05), из них:</t>
  </si>
  <si>
    <t xml:space="preserve"> - жилищное хозяйство (0501)</t>
  </si>
  <si>
    <t xml:space="preserve"> - коммунальное хозяйство (0502)</t>
  </si>
  <si>
    <t xml:space="preserve"> - благоустройство (0503)</t>
  </si>
  <si>
    <t xml:space="preserve"> - другие вопросы в области жилищно-коммунального хозяйства (0505)</t>
  </si>
  <si>
    <t>Охрана окружающей среды (06)</t>
  </si>
  <si>
    <t>Образование (07)</t>
  </si>
  <si>
    <t>Культура, кинематография (08)</t>
  </si>
  <si>
    <t>Здравоохранение (09), из них:</t>
  </si>
  <si>
    <t xml:space="preserve"> - стационарная медицинская помощь (0901)</t>
  </si>
  <si>
    <t xml:space="preserve"> - амбулаторная помощь (0902)</t>
  </si>
  <si>
    <t xml:space="preserve"> - другие вопросы в области здравоохранения (0909)</t>
  </si>
  <si>
    <t>Социальная политика (1000), из них:</t>
  </si>
  <si>
    <t xml:space="preserve"> - социальное обслуживание населения (1002)</t>
  </si>
  <si>
    <t xml:space="preserve"> - социальное обеспечение населения (1003)</t>
  </si>
  <si>
    <t xml:space="preserve"> - охрана семьи и детства (1004)</t>
  </si>
  <si>
    <t>Физическая культура и спорт (1100)</t>
  </si>
  <si>
    <t>Средства массовой информации (1200)</t>
  </si>
  <si>
    <t>Обслуживание гос. и муниципального долга (1300)</t>
  </si>
  <si>
    <t>Межбюджетные трансферты общего характера (1400)</t>
  </si>
  <si>
    <t xml:space="preserve"> -  дотации на выравнивание бюджетной обеспеченности</t>
  </si>
  <si>
    <t xml:space="preserve"> - иные дотации</t>
  </si>
  <si>
    <t xml:space="preserve"> - прочие межбюджетные трансферты общего характера</t>
  </si>
  <si>
    <t>ВСЕГО РАСХОДЫ</t>
  </si>
  <si>
    <t>контроль - спрятать</t>
  </si>
  <si>
    <t>контроль межбюджетных - спрятать</t>
  </si>
  <si>
    <t>РЕЗУЛЬТАТ ИСПОЛНЕНИЯ БЮДЖЕТОВ:                   дефицит (-),  профицит (+)</t>
  </si>
  <si>
    <t>х</t>
  </si>
  <si>
    <t>результат по отчету - спрятать</t>
  </si>
  <si>
    <t>Контроль результата - спрятать</t>
  </si>
  <si>
    <t>Источники финансирования дефицита бюджетов (по форме 0503317), в т.ч.:</t>
  </si>
  <si>
    <t>Кредиты кредитных организаций (оборот)</t>
  </si>
  <si>
    <t>Бюджетные кредиты (оборот)</t>
  </si>
  <si>
    <t>Средства от продажи акций и иных форм участия в капитале</t>
  </si>
  <si>
    <t>Исполнение государственных и муниципальных гарантий</t>
  </si>
  <si>
    <t>Возврат бюджетных кредитов</t>
  </si>
  <si>
    <t>Операции по управлению остатками средств на единых счетах бюджетов (оборот)</t>
  </si>
  <si>
    <t>Изменение остатков средств бюджетов (оборот)</t>
  </si>
  <si>
    <t>СПРАВОЧНО:</t>
  </si>
  <si>
    <t>Показатели на 01.01.2017 год (руб.)</t>
  </si>
  <si>
    <t>Показатели на 01.07.2017 год (руб.)</t>
  </si>
  <si>
    <t>Показатели на 01.01.2017 года (млн.руб.)</t>
  </si>
  <si>
    <t>Показатели на 01.07.2017 года (млн.руб.)</t>
  </si>
  <si>
    <t>Изменение (+/-), млн.руб.</t>
  </si>
  <si>
    <t>Остатки на счетах бюджета (сч. 202.10 ф. 0503320, 0503387), из них:</t>
  </si>
  <si>
    <t xml:space="preserve">  целевые (ф. 0503387), в т.ч.:</t>
  </si>
  <si>
    <t xml:space="preserve">         - федерального бюджета</t>
  </si>
  <si>
    <t xml:space="preserve">         - областного бюджета</t>
  </si>
  <si>
    <t>Просроченная кредиторская задолженность (ф. 0503369)</t>
  </si>
  <si>
    <t>Внутренний долг, в т.ч.:</t>
  </si>
  <si>
    <t xml:space="preserve"> - по бюджетным кредитам</t>
  </si>
  <si>
    <t xml:space="preserve"> - по кредитам кредитных организаций</t>
  </si>
  <si>
    <t xml:space="preserve"> - по выданным гарантиям</t>
  </si>
  <si>
    <t>Приложение № 1.1</t>
  </si>
  <si>
    <t>Исполнено за 6 мес. 2016 года, млн.руб.</t>
  </si>
  <si>
    <t>Исполнено за 6 мес. 2017 год, млн.руб.</t>
  </si>
  <si>
    <t>Рост, снижение к 6 мес.  2016 г. в млн.руб.</t>
  </si>
  <si>
    <t>Рост, снижение к 6 мес. 2016 г. в %</t>
  </si>
  <si>
    <t>4</t>
  </si>
  <si>
    <t>5</t>
  </si>
  <si>
    <t>6</t>
  </si>
  <si>
    <t>7=4-1</t>
  </si>
  <si>
    <t>8=5-2</t>
  </si>
  <si>
    <t>9=6-3</t>
  </si>
  <si>
    <t>10=4/1*100-100</t>
  </si>
  <si>
    <t>11=5/2*100-100</t>
  </si>
  <si>
    <t>12=6/3*100-100</t>
  </si>
  <si>
    <t>Налоги на имущество, из них:</t>
  </si>
  <si>
    <t xml:space="preserve">  - налог на имущество физических лиц</t>
  </si>
  <si>
    <t xml:space="preserve">  - налог на имущество организаций</t>
  </si>
  <si>
    <t xml:space="preserve">  - транспортный налог</t>
  </si>
  <si>
    <t xml:space="preserve">  - земельный налог</t>
  </si>
  <si>
    <t>Налоги, сборы и регулярные платежи за пользование природными ресурсами, из них:</t>
  </si>
  <si>
    <t xml:space="preserve">  - налог на добычу полезных ископаемых в виде природных алмазов</t>
  </si>
  <si>
    <t>Платежи при пользовании природными ресурсами, из них:</t>
  </si>
  <si>
    <t xml:space="preserve">  - плата за негативное воздействие на окружающую среду</t>
  </si>
  <si>
    <t xml:space="preserve">  - платежи при пользовании недрами</t>
  </si>
  <si>
    <t xml:space="preserve">  - плата за использование лесов</t>
  </si>
  <si>
    <t xml:space="preserve">  - доходы от оказания платных услуг (работ)</t>
  </si>
  <si>
    <t xml:space="preserve">  -доходы от компенсации затрат государства</t>
  </si>
  <si>
    <t>Штрафные санкции</t>
  </si>
  <si>
    <t>01 00. Общегосударственные вопросы</t>
  </si>
  <si>
    <t>01 02. Функционирование высшего должностного лица субъекта РФ и муниципального образования</t>
  </si>
  <si>
    <t>01 03.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</si>
  <si>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- межбюджетные</t>
  </si>
  <si>
    <t>01 04. Функционирование Правительства РФ, высших исполнительных органов государственной власти субъектов РФ, местных администраций</t>
  </si>
  <si>
    <t>01 05. Судебная система</t>
  </si>
  <si>
    <t>01 06. Обеспечение деятельности финансовых, налоговых и таможенных органов и органов финансового (финансово-бюджетного) надзора</t>
  </si>
  <si>
    <t>01 07. Обеспечение проведения выборов и референдумов</t>
  </si>
  <si>
    <t>01 11. Резервные фонды</t>
  </si>
  <si>
    <t>01 12. Прикладные научные исследования в области общегосударственных вопросов</t>
  </si>
  <si>
    <t>01 13. Другие общегосударственные вопросы</t>
  </si>
  <si>
    <t>02 00. Национальная оборона</t>
  </si>
  <si>
    <t>02 03. Мобилизационная и вневойсковая подготовка</t>
  </si>
  <si>
    <t>03 00. Национальная безопасность и правоохранительная деятельность</t>
  </si>
  <si>
    <t>03 02. Органы внутренних дел</t>
  </si>
  <si>
    <t>03 09. Защита населения и территории от чрезвычайных ситуаций природного и техногенного характера, гражданская оборона</t>
  </si>
  <si>
    <t>03 10. Обеспечение пожарной безопасности</t>
  </si>
  <si>
    <t>03 14. Другие вопросы в области национальной безопасности и правоохранительной деятельности</t>
  </si>
  <si>
    <t>04 00. Национальная экономика</t>
  </si>
  <si>
    <t>04 01. Общеэкономические вопросы</t>
  </si>
  <si>
    <t>04 02. Топливно-энергетический комплекс</t>
  </si>
  <si>
    <t>04 05. Сельское хозяйство и рыболовство</t>
  </si>
  <si>
    <t>04 06. Водное хозяйство</t>
  </si>
  <si>
    <t>04 07. Лесное хозяйство</t>
  </si>
  <si>
    <t>04 08. Транспорт</t>
  </si>
  <si>
    <t>04 09. Дорожное хозяйство (дорожные фонды)</t>
  </si>
  <si>
    <t>04 10. Связь и информатика</t>
  </si>
  <si>
    <t>04 12. Другие вопросы в области национальной экономики</t>
  </si>
  <si>
    <t>05 00. Жилищно-коммунальное хозяйство</t>
  </si>
  <si>
    <t>05 01. Жилищное хозяйство</t>
  </si>
  <si>
    <t>05 03. Благоустройство</t>
  </si>
  <si>
    <t>05 05. Другие вопросы в области жилищно-коммунального хозяйства</t>
  </si>
  <si>
    <t>06 00. Охрана окружающей среды</t>
  </si>
  <si>
    <t>06 02. Сбор, удаление отходов и очистка сточных вод</t>
  </si>
  <si>
    <t>06 03. Охрана объектов растительного и животного мира и среды их обитания</t>
  </si>
  <si>
    <t>06 05. Другие вопросы в области охраны окружающей среды</t>
  </si>
  <si>
    <t>07 00. Образование</t>
  </si>
  <si>
    <t>07 01. Дошкольное образование</t>
  </si>
  <si>
    <t>07 02. Общее образование</t>
  </si>
  <si>
    <t>07 04. Среднее профессиональное образование</t>
  </si>
  <si>
    <t>07 05. Профессиональная подготовка, переподготовка и повышение квалификации</t>
  </si>
  <si>
    <t>07 08. Прикладные научные исследования в области образования</t>
  </si>
  <si>
    <t>07 09. Другие вопросы в области образования</t>
  </si>
  <si>
    <t>08 00. Культура, кинематография</t>
  </si>
  <si>
    <t>08 01. Культура</t>
  </si>
  <si>
    <t>08 04. Другие вопросы в области культуры, кинематографии</t>
  </si>
  <si>
    <t>09 00. Здравоохранение</t>
  </si>
  <si>
    <t>09 01. Стационарная медицинская помощь</t>
  </si>
  <si>
    <t>09 02. Амбулаторная помощь</t>
  </si>
  <si>
    <t>09 03. Медицинская помощь в дневных стационарах всех типов</t>
  </si>
  <si>
    <t>09 04. Скорая медицинская помощь</t>
  </si>
  <si>
    <t>09 05. Санаторно-оздоровительная помощь</t>
  </si>
  <si>
    <t>09 06. Заготовка, переработка, хранение и обеспечение безопасности донорской крови и её компонентов</t>
  </si>
  <si>
    <t>09 07. Санитарно-эпидемиологическое благополучие</t>
  </si>
  <si>
    <t>09 09. Другие вопросы в области здравоохранения</t>
  </si>
  <si>
    <t>10 00. Социальная политика</t>
  </si>
  <si>
    <t>10 01. Пенсионное обеспечение</t>
  </si>
  <si>
    <t>10 02. Социальное обслуживание населения</t>
  </si>
  <si>
    <t>10 03.  Социальное обеспечение населения</t>
  </si>
  <si>
    <t>10 04. Охрана семьи и детства</t>
  </si>
  <si>
    <t>10 06. Другие вопросы в области социальной политики</t>
  </si>
  <si>
    <t>11 00. Физическая культура и спорт</t>
  </si>
  <si>
    <t>11 01. Физическая культура</t>
  </si>
  <si>
    <t>11 02. Массовый спорт</t>
  </si>
  <si>
    <t>11 03. Спорт высших достижений</t>
  </si>
  <si>
    <t>11 05. Другие вопросы в области физической культуры и спорта</t>
  </si>
  <si>
    <t>12 00. Средства массовой информации</t>
  </si>
  <si>
    <t>12 01. Телевидение и радиовещание</t>
  </si>
  <si>
    <t>12 02. Периодическая печать и издательства</t>
  </si>
  <si>
    <t>12 04. Другие вопросы в области средств массовой информации</t>
  </si>
  <si>
    <t>13 00. Обслуживание государственного и муниципального долга</t>
  </si>
  <si>
    <t>13 01. Обслуживание государственного внутреннего и муниципального долга</t>
  </si>
  <si>
    <t>14 00. Межбюджетные трансферты общего характера бюджетам субъектов РФ и муниципальных образований</t>
  </si>
  <si>
    <t>14 01. Дотации на выравнивание бюджетной обеспеченности субъектов РФ и муниципальных образований</t>
  </si>
  <si>
    <t>14 02. Иные дотации</t>
  </si>
  <si>
    <t>14 03. Прочие межбюджетные трансферты общего характера</t>
  </si>
  <si>
    <t>Операции по управлению остатками средств на единых счетах бюджетов</t>
  </si>
  <si>
    <t>Сведения об исполнении консолидированного бюджета Архангельской области за 6 месяцев 2016 и 2017 годов</t>
  </si>
  <si>
    <t>Приложение № 3</t>
  </si>
  <si>
    <t>тыс.руб.</t>
  </si>
  <si>
    <t>Консолидированные бюджеты</t>
  </si>
  <si>
    <t>Налоговые и неналоговые доходы</t>
  </si>
  <si>
    <t>из них:</t>
  </si>
  <si>
    <t>налог на доходы физических лиц</t>
  </si>
  <si>
    <t>налоги на совокупный доход</t>
  </si>
  <si>
    <t>налоги на имущество</t>
  </si>
  <si>
    <t>доходы от продажи активов</t>
  </si>
  <si>
    <t>назначено на год</t>
  </si>
  <si>
    <t>исполнено</t>
  </si>
  <si>
    <t>%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</si>
  <si>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</si>
  <si>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</si>
  <si>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</si>
  <si>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</si>
  <si>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</si>
  <si>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</si>
  <si>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</si>
  <si>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</si>
  <si>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</si>
  <si>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Вельский район</t>
  </si>
  <si>
    <t>Верхнетоемский район</t>
  </si>
  <si>
    <t>Вилегодский район</t>
  </si>
  <si>
    <t>Виноградовский район</t>
  </si>
  <si>
    <t>Каргопольский район</t>
  </si>
  <si>
    <t>Коношский район</t>
  </si>
  <si>
    <t>Котласский район</t>
  </si>
  <si>
    <t>Красноборский район</t>
  </si>
  <si>
    <t>Ленский район</t>
  </si>
  <si>
    <t>Лешуконский район</t>
  </si>
  <si>
    <t>Мезенский район</t>
  </si>
  <si>
    <t>Няндомский район</t>
  </si>
  <si>
    <t>Онежский район</t>
  </si>
  <si>
    <t>Пинежский район</t>
  </si>
  <si>
    <t>Плесецкий район</t>
  </si>
  <si>
    <t>Приморский район</t>
  </si>
  <si>
    <t>Устьянский район</t>
  </si>
  <si>
    <t>Холмогорский район</t>
  </si>
  <si>
    <t>Шенкурский район</t>
  </si>
  <si>
    <t>Город Архангельск</t>
  </si>
  <si>
    <t>Северодвинск</t>
  </si>
  <si>
    <t>Котлас</t>
  </si>
  <si>
    <t>Город Новодвинск</t>
  </si>
  <si>
    <t>Город Коряжма</t>
  </si>
  <si>
    <t>Мирный</t>
  </si>
  <si>
    <t>Новая Земля</t>
  </si>
  <si>
    <t>Итого по МО</t>
  </si>
  <si>
    <t>Приложение № 2</t>
  </si>
  <si>
    <t>Доходы</t>
  </si>
  <si>
    <t>Расходы</t>
  </si>
  <si>
    <t>Результат исполнения (дефицит "-", профицит "+")</t>
  </si>
  <si>
    <t>Остатки средств на 01.07.2017</t>
  </si>
  <si>
    <t>Изменение остатков за 6 мес. 2017 г.</t>
  </si>
  <si>
    <t>Внутренний долг</t>
  </si>
  <si>
    <t>целевые</t>
  </si>
  <si>
    <t>Всего</t>
  </si>
  <si>
    <t>в т.ч. целевых</t>
  </si>
  <si>
    <t>на 01.07.2017</t>
  </si>
  <si>
    <t>изменение за 6 мес. (+,-)</t>
  </si>
  <si>
    <t>3=2/1</t>
  </si>
  <si>
    <t>5=4/3</t>
  </si>
  <si>
    <t>Сайт Пр-ва АО</t>
  </si>
  <si>
    <t>Приложение № 4</t>
  </si>
  <si>
    <t>в тыс.руб.</t>
  </si>
  <si>
    <t>Всего за 6 мес. 2016 года</t>
  </si>
  <si>
    <t>в т.ч.</t>
  </si>
  <si>
    <t>Всего за 6 мес. 2017 года</t>
  </si>
  <si>
    <t>Рост, снижение в %</t>
  </si>
  <si>
    <t>субсидии</t>
  </si>
  <si>
    <t>субвенции</t>
  </si>
  <si>
    <t>дотации</t>
  </si>
  <si>
    <t>иные межбюд-жетные</t>
  </si>
  <si>
    <t>субси-
дии</t>
  </si>
  <si>
    <t>субвен-
ции</t>
  </si>
  <si>
    <t>дота-
ции</t>
  </si>
  <si>
    <t>город</t>
  </si>
  <si>
    <t>район</t>
  </si>
  <si>
    <t>ИТОГО</t>
  </si>
  <si>
    <t>07 03.  Дополнительное образование детей</t>
  </si>
  <si>
    <t>на 01.01.2017</t>
  </si>
  <si>
    <t>Изменение за 6 мес.</t>
  </si>
  <si>
    <t>Уд. вес. просро-ченной, в %</t>
  </si>
  <si>
    <t>Всего, (+,-) в %</t>
  </si>
  <si>
    <t>Уд. веса просро-ченной, (+,-) % пунктов</t>
  </si>
  <si>
    <t>просро-ченная</t>
  </si>
  <si>
    <t>просро-ченной, (+,-) в %</t>
  </si>
  <si>
    <t>3=2/1%</t>
  </si>
  <si>
    <t>6=5/4%</t>
  </si>
  <si>
    <t>7=4/1%-100</t>
  </si>
  <si>
    <t>8=5/2%-100</t>
  </si>
  <si>
    <t>+ в 2,4 раза</t>
  </si>
  <si>
    <t>+ в 2,9 раза</t>
  </si>
  <si>
    <t>+ в 6,6 раза</t>
  </si>
  <si>
    <t>+ в 14,6 раза</t>
  </si>
  <si>
    <t>+ в 11,1 раза</t>
  </si>
  <si>
    <t>+ в 39,5 раза</t>
  </si>
  <si>
    <t>+ в 4 раза</t>
  </si>
  <si>
    <t>+ в 2,6 раза</t>
  </si>
  <si>
    <t>+ в 2,5 раза</t>
  </si>
  <si>
    <t>+ в 3,6 раза</t>
  </si>
  <si>
    <t>+ в 2,1 раза</t>
  </si>
  <si>
    <t>+ в 4,2 раза</t>
  </si>
  <si>
    <t>Приложение № 5</t>
  </si>
  <si>
    <t>Состояние кредиторской задолженности бюджетов муниципальных образований (без учета бюджетных и автономных учреждений), согласно отчетам по ф. 0503369 за 1 полугодие 2017 года</t>
  </si>
  <si>
    <t>Наименование</t>
  </si>
  <si>
    <t>Остатки средств, с учетом средств в пути</t>
  </si>
  <si>
    <t>на 01.07.17</t>
  </si>
  <si>
    <t>Изменения за 6 мес. (+,-)</t>
  </si>
  <si>
    <t>Исполнено</t>
  </si>
  <si>
    <t>% выполнения к годовым параметрам</t>
  </si>
  <si>
    <t>бюд-жетные</t>
  </si>
  <si>
    <t>бюджетные</t>
  </si>
  <si>
    <t>Областные учреждения</t>
  </si>
  <si>
    <t>Всего по области</t>
  </si>
  <si>
    <t>Остатки средств, с учетом в пути</t>
  </si>
  <si>
    <t>Изменения за 6 мес.</t>
  </si>
  <si>
    <t>Минстрой АО</t>
  </si>
  <si>
    <t>Министерство ТЭК и ЖКХ АО</t>
  </si>
  <si>
    <t>Минлеспром АО</t>
  </si>
  <si>
    <t>Минздрав АО</t>
  </si>
  <si>
    <t>Инспекция по памятникам АО</t>
  </si>
  <si>
    <t>Минкультуры АО</t>
  </si>
  <si>
    <t>Минсвязи АО</t>
  </si>
  <si>
    <t>Минобрнауки АО</t>
  </si>
  <si>
    <t>Минагропромторг АО</t>
  </si>
  <si>
    <t>Минтранс АО</t>
  </si>
  <si>
    <t>Минэкономразвития АО</t>
  </si>
  <si>
    <t>Минтрудсоцразвития АО</t>
  </si>
  <si>
    <t>Минимущество АО</t>
  </si>
  <si>
    <t>Агентство ГПС и ГЗ АО</t>
  </si>
  <si>
    <t>Агенство по спорту АО</t>
  </si>
  <si>
    <t>Администрация ГАО и ПАО</t>
  </si>
  <si>
    <t>Агентство по печати и СМИ АО</t>
  </si>
  <si>
    <t>Контрактное агентство АО</t>
  </si>
  <si>
    <t>Инспекция по ветнадзору АО</t>
  </si>
  <si>
    <t>Итого</t>
  </si>
  <si>
    <t>Состояние задолженности государственных и муниципальных бюджетных, автономных учреждений на 01.07.2017, без учета средств во временном распоряжении, согласно отчету по ф. 0503769, в тыс.руб.</t>
  </si>
  <si>
    <t>Дебиторская задолженность</t>
  </si>
  <si>
    <t>Кредиторская задолженность</t>
  </si>
  <si>
    <t>Изменения 6 мес.</t>
  </si>
  <si>
    <t>ВСЕГО</t>
  </si>
  <si>
    <t>из нее:</t>
  </si>
  <si>
    <t>Бюд-жетные</t>
  </si>
  <si>
    <t>Исполнение областного бюджета за 1 полугодие 2017 года в разрезе программ</t>
  </si>
  <si>
    <t>млн.рублей</t>
  </si>
  <si>
    <t>Сводная бюджетная роспись на 2017 год по состоянию на 30.06.2017</t>
  </si>
  <si>
    <t>План кассовых выплат                        на 1 полугодие                           2017 года</t>
  </si>
  <si>
    <t>Исполнено на 01.07.2017</t>
  </si>
  <si>
    <t>Процент исполнения</t>
  </si>
  <si>
    <t>к сводной бюджетной росписи на год</t>
  </si>
  <si>
    <t>к плану кассовых выплат на 1 полугодия</t>
  </si>
  <si>
    <t>ГОСУДАРСТВЕННЫЕ ПРОГРАММЫ АРХАНГЕЛЬСКОЙ ОБЛАСТИ</t>
  </si>
  <si>
    <t>в том числе:</t>
  </si>
  <si>
    <t>Государственная программа Архангельской области "Развитие здравоохранения Архангельской области (2013 – 2020 годы)"</t>
  </si>
  <si>
    <t>Государственная программа Архангельской области "Развитие образования и науки Архангельской области (2013 – 2020 годы)"</t>
  </si>
  <si>
    <t>Государственная программа Архангельской области "Социальная поддержка граждан в Архангельской области (2013 – 2020 годы)"</t>
  </si>
  <si>
    <t>Государственная программа Архангельской области "Культура Русского Севера (2013 – 2020 годы)"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</si>
  <si>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Архангельской области на 2013 – 2020 годы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</si>
  <si>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(2014 – 2020 годы)"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</si>
  <si>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</si>
  <si>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2020 годы)"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</si>
  <si>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2020 годы)"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</si>
  <si>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</si>
  <si>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</si>
  <si>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</si>
  <si>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</si>
  <si>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</si>
  <si>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энергетики и жилищно-коммунального хозяйства Архангельской области (2014 – 2020 годы)"</t>
  </si>
  <si>
    <t>Государственная программа Архангельской области "Развитие местного самоуправления в Архангельской области и государственная поддержка социально ориентированных некоммерческих организаций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</si>
  <si>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</si>
  <si>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Государственная программа Архангельской области "Развитие инфраструктуры Соловецкого архипелага (2014 – 2019 годы)"</t>
  </si>
  <si>
    <t>Государственная программа Архангельской области "Развитие имущественно-земельных отношений Архангельской области (2014 – 2018 годы)"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</si>
  <si>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2020 годы)"</t>
  </si>
  <si>
    <t>Государственная программа Архангельской области "Эффективное государственное управление в Архангельской области (2014 – 2020 годы)"</t>
  </si>
  <si>
    <t>Государственная программа Архангельской области "Устойчивое развитие сельских территорий Архангельской области (2014 – 2020 годы)"</t>
  </si>
  <si>
    <t>АДРЕСНЫЕ ПРОГРАММЫ АРХАНГЕЛЬСКОЙ ОБЛАСТИ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</si>
  <si>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с учетом необходимости развития малоэтажного жилищного строительства</t>
  </si>
  <si>
    <t>ИНЫЕ ПРОГРАММЫ АРХАНГЕЛЬСКОЙ ОБЛАСТИ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</si>
  <si>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</si>
  <si>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Программа модернизации здравоохранения Архангельской области на 2011 – 2016 годы</t>
  </si>
  <si>
    <t>Социальная программа Архангельской области на предоставление из бюджета Пенсионного фонда Российской Федерации субсидии на укрепление материально-технической базы учреждений социального обслуживания населения Архангельской области и обучение компьютерной грамотности неработающих пенсионеров</t>
  </si>
  <si>
    <t>Региональная программа капитального ремонта общего имущества в многоквартирных домах, расположенных на территории Архангельской области</t>
  </si>
  <si>
    <t>IV. НЕПРОГРАММНЫЕ НАПРАВЛЕНИЯ ДЕЯТЕЛЬНОСТИ</t>
  </si>
  <si>
    <t>Обеспечение функционирования Губернатора Архангельской области, его заместителей, заместителей председателя Правительства Архангельской области</t>
  </si>
  <si>
    <t>Губернатор Архангельской области</t>
  </si>
  <si>
    <t>Расходы на содержание государственных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</si>
  <si>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</si>
  <si>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</si>
  <si>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Заместители Губернатора Архангельской области, заместители председателя Правительства Архангельской области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</si>
  <si>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</si>
  <si>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</si>
  <si>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</si>
  <si>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</si>
  <si>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</si>
  <si>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</si>
  <si>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</si>
  <si>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Исполнение судебных актов</t>
  </si>
  <si>
    <t>Уплата налогов, сборов и иных платежей</t>
  </si>
  <si>
    <t>Возмещение расходов депутатов Архангельского областного Собрания депутатов в избирательных округах</t>
  </si>
  <si>
    <t>Межбюджетные трансферты</t>
  </si>
  <si>
    <t>Иные межбюджетные трансферты</t>
  </si>
  <si>
    <t>Обеспечение деятельности избирательной комиссии Архангельской области и проведение выборов</t>
  </si>
  <si>
    <t>Члены избирательной комиссии Архангельской области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</si>
  <si>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</si>
  <si>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Проведение выборов в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</si>
  <si>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</si>
  <si>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</si>
  <si>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Избирательная комиссия Архангельской области</t>
  </si>
  <si>
    <t>Обеспечение деятельности контрольно-счетной палаты Архангельской области</t>
  </si>
  <si>
    <t>Обеспечение деятельности уполномоченного по правам человека в Архангельской области</t>
  </si>
  <si>
    <t>Обеспечение деятельности депутатов Государственной Думы и их помощников в избирательных округах, членов Совета Федерации и их помощников в Архангельской области</t>
  </si>
  <si>
    <t>Депутаты Государственной Думы и их помощники в округах</t>
  </si>
  <si>
    <t>Обеспечение деятельности депутатов Государственной Думы и их помощников в избирательных округах</t>
  </si>
  <si>
    <t>Члены Совета Федерации и их помощники в субъектах Российской Федерации</t>
  </si>
  <si>
    <t>Обеспечение членов Совета Федерации и их помощников в субъектах Российской Федерации</t>
  </si>
  <si>
    <t>Резервный фонд Правительства Архангельской области</t>
  </si>
  <si>
    <t>Расходы на выплаты персоналу казенных учреждений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</si>
  <si>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</si>
  <si>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</si>
  <si>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</si>
  <si>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</si>
  <si>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</si>
  <si>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</si>
  <si>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</si>
  <si>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Резервные средства</t>
  </si>
  <si>
    <t>Непрограммные расходы в области дорожного хозяйства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</si>
  <si>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</si>
  <si>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</si>
  <si>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Субсидии</t>
  </si>
  <si>
    <t>Непрограммные расходы на осуществление поддержки лиц, вынужденно покинувших территорию Украины и находящихся на территории Архангельской области</t>
  </si>
  <si>
    <t>Непрограммные расходы по обеспечению временного социально-бытового устройства лиц, вынужденно покинувших территорию Украины и находящихся в пунктах временного размещения на территории Архангельской области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</si>
  <si>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</si>
  <si>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Непрограммные расходы на компенсацию расходов, связанных с оказанием в 2014 – 2015 годах медицинскими организациями, подведомственными исполнительным органам государственной власти Архангельской области, гражданам Украины и лицам без гражданства медицинской помощи и проведением профилактических прививок, включенных в календарь профилактических прививок по эпидемическим показаниям</t>
  </si>
  <si>
    <t>Компенсация расходов, связанных с оказанием в 2014 – 2015 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</si>
  <si>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Резервные средства для финансового обеспечения повышения оплаты труда работников государственных и муниципальных учреждений Архангельской области, органов государственной власти и местного самоуправления Архангельской области с 1 октября 2016 года на 5,5 процента</t>
  </si>
  <si>
    <t>07 07. Молодежная политика</t>
  </si>
  <si>
    <t>Сведения об исполнении консолидированного бюджета Архангельской области за 1 полугодие 2017 года, согласно отчету, представленному в Минфин России</t>
  </si>
  <si>
    <t>Сведения об исполнении консолидированных бюджетов муниципальных образований Архангельской области за 1 полугодие 2017 года</t>
  </si>
  <si>
    <t>Налоговые и неналоговые доходы консолидированных бюджетов муниципальных образований Архангельской области за 1 полугодие 2017 года, согласно отчету, представленному в Минфин России</t>
  </si>
  <si>
    <t>Приложение № 6</t>
  </si>
  <si>
    <t>Приложение № 7</t>
  </si>
  <si>
    <t>Выполнение планов финансово-хозяйственной деятельности государственных, муниципальных бюджетных и автономных учреждений за 1 полугодие 2017 год, без учета средств во временном распоряжении, согласно отчетам по ф. 0503779 и 0503737, в тыс.руб.</t>
  </si>
  <si>
    <t>Приложение № 8</t>
  </si>
  <si>
    <t>Выполнение планов финансово-хозяйственной деятельности государственных бюджетных и автономных учреждений за 1 полугодие 2017 года, без учета средств во временном распоряжении, в разрезе главных распорядителей, согласно отчетам по ф. 0503779 и 0503737, в тыс.руб.</t>
  </si>
  <si>
    <t>Приложение № 9</t>
  </si>
  <si>
    <t>Приложение № 10</t>
  </si>
  <si>
    <t>Состояние задолженности государственных бюджетных и автономных учреждений на 01.07.2017 в разрезе главных распорядителей средств областного бюджета, согласно отчетам по ф 0503769, без учета средств во временном распоряжении, в тыс.руб.</t>
  </si>
  <si>
    <t>Удельный вес просроченной кредиторской задолженности по ф. 0503369 на 01.07.2017 составил 4,2% и за отчетный период снизился в 2 раза и она составляет 384,9 млн.руб.</t>
  </si>
  <si>
    <t>05 02. Коммунальное хозяйство</t>
  </si>
  <si>
    <t>доходы от использования имущества, находящегося в собственности</t>
  </si>
  <si>
    <t>Межбюджетные трансферты из областного бюджета в бюджеты городских округов и муниципальных районов за 1 полугодие 2016 и 2017 годов, согласно отчету по ф. 0503317, представленному в Минфин России</t>
  </si>
  <si>
    <t>Агентство по спорту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</si>
</sst>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_ ;[Red]\-#,##0.00\ "/>
    <numFmt numFmtId="165" formatCode="#,##0.0_ ;[Red]\-#,##0.0\ "/>
    <numFmt numFmtId="166" formatCode="#,##0.0"/>
    <numFmt numFmtId="167" formatCode="#,##0.00000_ ;[Red]\-#,##0.00000\ "/>
    <numFmt numFmtId="168" formatCode="#,##0_ ;[Red]\-#,##0\ "/>
    <numFmt numFmtId="169" formatCode="#,##0.000_ ;[Red]\-#,##0.000\ "/>
    <numFmt numFmtId="170" formatCode="_-* #,##0.00&quot;р.&quot;_-;\-* #,##0.00&quot;р.&quot;_-;_-* &quot;-&quot;??&quot;р.&quot;_-;_-@_-"/>
    <numFmt numFmtId="171" formatCode="#,##0_ ;\-#,##0\ "/>
  </numFmts>
  <fonts count="31" x14ac:knownFonts="1"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indexed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color indexed="10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65FFAB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7" fillId="0" borderId="0"/>
    <xf numFmtId="0" fontId="30" fillId="0" borderId="24">
      <alignment horizontal="left" vertical="top" wrapText="1"/>
    </xf>
  </cellStyleXfs>
  <cellXfs count="396"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 shrinkToFit="1"/>
    </xf>
    <xf numFmtId="164" fontId="4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shrinkToFit="1"/>
    </xf>
    <xf numFmtId="165" fontId="8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shrinkToFit="1"/>
    </xf>
    <xf numFmtId="49" fontId="10" fillId="0" borderId="6" xfId="0" applyNumberFormat="1" applyFont="1" applyFill="1" applyBorder="1" applyAlignment="1">
      <alignment horizontal="center" vertical="center" shrinkToFit="1"/>
    </xf>
    <xf numFmtId="4" fontId="10" fillId="0" borderId="6" xfId="0" applyNumberFormat="1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vertical="center" shrinkToFit="1"/>
    </xf>
    <xf numFmtId="0" fontId="4" fillId="0" borderId="6" xfId="0" applyFont="1" applyBorder="1" applyAlignment="1">
      <alignment vertical="center" wrapText="1"/>
    </xf>
    <xf numFmtId="165" fontId="7" fillId="0" borderId="6" xfId="0" applyNumberFormat="1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horizontal="right" shrinkToFit="1"/>
    </xf>
    <xf numFmtId="164" fontId="5" fillId="3" borderId="6" xfId="0" applyNumberFormat="1" applyFont="1" applyFill="1" applyBorder="1" applyAlignment="1">
      <alignment horizontal="right" vertical="center" shrinkToFit="1"/>
    </xf>
    <xf numFmtId="4" fontId="5" fillId="2" borderId="9" xfId="0" applyNumberFormat="1" applyFont="1" applyFill="1" applyBorder="1" applyAlignment="1">
      <alignment horizontal="right" shrinkToFit="1"/>
    </xf>
    <xf numFmtId="165" fontId="5" fillId="0" borderId="6" xfId="0" applyNumberFormat="1" applyFont="1" applyBorder="1" applyAlignment="1">
      <alignment vertical="center" wrapText="1"/>
    </xf>
    <xf numFmtId="165" fontId="3" fillId="0" borderId="6" xfId="0" applyNumberFormat="1" applyFont="1" applyBorder="1" applyAlignment="1">
      <alignment vertical="center" wrapText="1"/>
    </xf>
    <xf numFmtId="165" fontId="5" fillId="0" borderId="10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4" fontId="5" fillId="4" borderId="6" xfId="0" applyNumberFormat="1" applyFont="1" applyFill="1" applyBorder="1" applyAlignment="1">
      <alignment horizontal="right" shrinkToFit="1"/>
    </xf>
    <xf numFmtId="0" fontId="4" fillId="0" borderId="5" xfId="0" applyFont="1" applyFill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right" shrinkToFit="1"/>
    </xf>
    <xf numFmtId="165" fontId="4" fillId="0" borderId="6" xfId="0" applyNumberFormat="1" applyFont="1" applyBorder="1" applyAlignment="1">
      <alignment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vertical="center" wrapText="1"/>
    </xf>
    <xf numFmtId="165" fontId="1" fillId="0" borderId="10" xfId="0" applyNumberFormat="1" applyFont="1" applyBorder="1" applyAlignment="1">
      <alignment vertical="center" wrapText="1"/>
    </xf>
    <xf numFmtId="165" fontId="4" fillId="0" borderId="10" xfId="0" applyNumberFormat="1" applyFont="1" applyBorder="1" applyAlignment="1">
      <alignment vertical="center" wrapText="1"/>
    </xf>
    <xf numFmtId="164" fontId="4" fillId="2" borderId="6" xfId="0" applyNumberFormat="1" applyFont="1" applyFill="1" applyBorder="1" applyAlignment="1">
      <alignment vertical="center" wrapText="1"/>
    </xf>
    <xf numFmtId="4" fontId="4" fillId="5" borderId="6" xfId="0" applyNumberFormat="1" applyFont="1" applyFill="1" applyBorder="1" applyAlignment="1">
      <alignment horizontal="right" shrinkToFit="1"/>
    </xf>
    <xf numFmtId="164" fontId="4" fillId="5" borderId="6" xfId="0" applyNumberFormat="1" applyFont="1" applyFill="1" applyBorder="1" applyAlignment="1">
      <alignment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right" vertical="center" shrinkToFit="1"/>
    </xf>
    <xf numFmtId="165" fontId="4" fillId="0" borderId="6" xfId="0" applyNumberFormat="1" applyFont="1" applyFill="1" applyBorder="1" applyAlignment="1">
      <alignment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14" fillId="6" borderId="5" xfId="0" applyFont="1" applyFill="1" applyBorder="1" applyAlignment="1">
      <alignment vertical="center" wrapText="1"/>
    </xf>
    <xf numFmtId="4" fontId="14" fillId="6" borderId="6" xfId="0" applyNumberFormat="1" applyFont="1" applyFill="1" applyBorder="1" applyAlignment="1">
      <alignment horizontal="right" shrinkToFit="1"/>
    </xf>
    <xf numFmtId="165" fontId="14" fillId="6" borderId="6" xfId="0" applyNumberFormat="1" applyFont="1" applyFill="1" applyBorder="1" applyAlignment="1">
      <alignment vertical="center" wrapText="1"/>
    </xf>
    <xf numFmtId="165" fontId="14" fillId="6" borderId="10" xfId="0" applyNumberFormat="1" applyFont="1" applyFill="1" applyBorder="1" applyAlignment="1">
      <alignment vertical="center" wrapText="1"/>
    </xf>
    <xf numFmtId="164" fontId="14" fillId="6" borderId="0" xfId="0" applyNumberFormat="1" applyFont="1" applyFill="1" applyAlignment="1">
      <alignment vertical="center" wrapText="1"/>
    </xf>
    <xf numFmtId="4" fontId="2" fillId="5" borderId="6" xfId="0" applyNumberFormat="1" applyFont="1" applyFill="1" applyBorder="1" applyAlignment="1">
      <alignment horizontal="right" shrinkToFit="1"/>
    </xf>
    <xf numFmtId="4" fontId="2" fillId="4" borderId="6" xfId="0" applyNumberFormat="1" applyFont="1" applyFill="1" applyBorder="1" applyAlignment="1">
      <alignment horizontal="right" shrinkToFit="1"/>
    </xf>
    <xf numFmtId="165" fontId="2" fillId="0" borderId="6" xfId="0" applyNumberFormat="1" applyFont="1" applyBorder="1" applyAlignment="1">
      <alignment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 shrinkToFit="1"/>
    </xf>
    <xf numFmtId="0" fontId="2" fillId="0" borderId="5" xfId="0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right" shrinkToFit="1"/>
    </xf>
    <xf numFmtId="4" fontId="15" fillId="3" borderId="6" xfId="0" applyNumberFormat="1" applyFont="1" applyFill="1" applyBorder="1" applyAlignment="1">
      <alignment horizontal="right" vertical="center" shrinkToFit="1"/>
    </xf>
    <xf numFmtId="4" fontId="15" fillId="2" borderId="6" xfId="0" applyNumberFormat="1" applyFont="1" applyFill="1" applyBorder="1" applyAlignment="1">
      <alignment horizontal="right" shrinkToFit="1"/>
    </xf>
    <xf numFmtId="165" fontId="2" fillId="0" borderId="10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15" fillId="0" borderId="0" xfId="0" applyNumberFormat="1" applyFont="1" applyAlignment="1">
      <alignment vertical="center" wrapText="1"/>
    </xf>
    <xf numFmtId="4" fontId="4" fillId="3" borderId="6" xfId="0" applyNumberFormat="1" applyFont="1" applyFill="1" applyBorder="1" applyAlignment="1">
      <alignment horizontal="right" vertical="center" shrinkToFit="1"/>
    </xf>
    <xf numFmtId="164" fontId="1" fillId="0" borderId="0" xfId="0" applyNumberFormat="1" applyFont="1" applyAlignment="1">
      <alignment vertical="center" wrapText="1"/>
    </xf>
    <xf numFmtId="0" fontId="5" fillId="7" borderId="5" xfId="0" applyFont="1" applyFill="1" applyBorder="1" applyAlignment="1">
      <alignment vertical="center" wrapText="1"/>
    </xf>
    <xf numFmtId="4" fontId="5" fillId="7" borderId="11" xfId="0" applyNumberFormat="1" applyFont="1" applyFill="1" applyBorder="1" applyAlignment="1">
      <alignment horizontal="right" vertical="center" shrinkToFit="1"/>
    </xf>
    <xf numFmtId="165" fontId="5" fillId="7" borderId="11" xfId="0" applyNumberFormat="1" applyFont="1" applyFill="1" applyBorder="1" applyAlignment="1">
      <alignment vertical="center" wrapText="1"/>
    </xf>
    <xf numFmtId="165" fontId="5" fillId="7" borderId="13" xfId="0" applyNumberFormat="1" applyFont="1" applyFill="1" applyBorder="1" applyAlignment="1">
      <alignment vertical="center" wrapText="1"/>
    </xf>
    <xf numFmtId="4" fontId="5" fillId="7" borderId="6" xfId="0" applyNumberFormat="1" applyFont="1" applyFill="1" applyBorder="1" applyAlignment="1">
      <alignment horizontal="right" vertical="center" shrinkToFit="1"/>
    </xf>
    <xf numFmtId="166" fontId="5" fillId="7" borderId="6" xfId="0" applyNumberFormat="1" applyFont="1" applyFill="1" applyBorder="1" applyAlignment="1">
      <alignment horizontal="right" vertical="center" shrinkToFit="1"/>
    </xf>
    <xf numFmtId="0" fontId="5" fillId="7" borderId="14" xfId="0" applyFont="1" applyFill="1" applyBorder="1" applyAlignment="1">
      <alignment vertical="center" wrapText="1"/>
    </xf>
    <xf numFmtId="4" fontId="5" fillId="7" borderId="15" xfId="0" applyNumberFormat="1" applyFont="1" applyFill="1" applyBorder="1" applyAlignment="1">
      <alignment horizontal="right" vertical="center" shrinkToFit="1"/>
    </xf>
    <xf numFmtId="166" fontId="5" fillId="7" borderId="15" xfId="0" applyNumberFormat="1" applyFont="1" applyFill="1" applyBorder="1" applyAlignment="1">
      <alignment horizontal="right" vertical="center" shrinkToFit="1"/>
    </xf>
    <xf numFmtId="165" fontId="5" fillId="7" borderId="15" xfId="0" applyNumberFormat="1" applyFont="1" applyFill="1" applyBorder="1" applyAlignment="1">
      <alignment vertical="center" wrapText="1"/>
    </xf>
    <xf numFmtId="165" fontId="5" fillId="7" borderId="16" xfId="0" applyNumberFormat="1" applyFont="1" applyFill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164" fontId="2" fillId="0" borderId="12" xfId="0" applyNumberFormat="1" applyFont="1" applyBorder="1" applyAlignment="1">
      <alignment vertical="center" shrinkToFit="1"/>
    </xf>
    <xf numFmtId="165" fontId="5" fillId="7" borderId="12" xfId="0" applyNumberFormat="1" applyFont="1" applyFill="1" applyBorder="1" applyAlignment="1">
      <alignment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8" xfId="0" applyNumberFormat="1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164" fontId="2" fillId="0" borderId="19" xfId="0" applyNumberFormat="1" applyFont="1" applyBorder="1" applyAlignment="1">
      <alignment vertical="center" shrinkToFit="1"/>
    </xf>
    <xf numFmtId="165" fontId="15" fillId="0" borderId="19" xfId="0" applyNumberFormat="1" applyFont="1" applyFill="1" applyBorder="1" applyAlignment="1">
      <alignment vertical="center" wrapText="1"/>
    </xf>
    <xf numFmtId="164" fontId="2" fillId="0" borderId="19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shrinkToFit="1"/>
    </xf>
    <xf numFmtId="165" fontId="15" fillId="0" borderId="0" xfId="0" applyNumberFormat="1" applyFont="1" applyFill="1" applyBorder="1" applyAlignment="1">
      <alignment vertical="center" wrapText="1"/>
    </xf>
    <xf numFmtId="165" fontId="2" fillId="0" borderId="0" xfId="0" applyNumberFormat="1" applyFont="1" applyBorder="1" applyAlignment="1">
      <alignment vertical="center" shrinkToFit="1"/>
    </xf>
    <xf numFmtId="164" fontId="15" fillId="0" borderId="0" xfId="0" applyNumberFormat="1" applyFont="1" applyFill="1" applyBorder="1" applyAlignment="1">
      <alignment vertical="center" shrinkToFit="1"/>
    </xf>
    <xf numFmtId="165" fontId="15" fillId="0" borderId="1" xfId="0" applyNumberFormat="1" applyFont="1" applyFill="1" applyBorder="1" applyAlignment="1">
      <alignment vertical="center" wrapText="1"/>
    </xf>
    <xf numFmtId="167" fontId="15" fillId="0" borderId="0" xfId="0" applyNumberFormat="1" applyFont="1" applyFill="1" applyBorder="1" applyAlignment="1">
      <alignment vertical="center" shrinkToFit="1"/>
    </xf>
    <xf numFmtId="165" fontId="2" fillId="0" borderId="0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vertical="center" shrinkToFit="1"/>
    </xf>
    <xf numFmtId="164" fontId="4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4" fontId="4" fillId="0" borderId="18" xfId="0" applyNumberFormat="1" applyFont="1" applyBorder="1" applyAlignment="1">
      <alignment vertical="center" wrapText="1"/>
    </xf>
    <xf numFmtId="0" fontId="5" fillId="8" borderId="5" xfId="0" applyFont="1" applyFill="1" applyBorder="1" applyAlignment="1">
      <alignment vertical="center" wrapText="1"/>
    </xf>
    <xf numFmtId="4" fontId="5" fillId="8" borderId="12" xfId="0" applyNumberFormat="1" applyFont="1" applyFill="1" applyBorder="1" applyAlignment="1">
      <alignment horizontal="right" shrinkToFit="1"/>
    </xf>
    <xf numFmtId="4" fontId="5" fillId="9" borderId="6" xfId="0" applyNumberFormat="1" applyFont="1" applyFill="1" applyBorder="1" applyAlignment="1">
      <alignment horizontal="right" shrinkToFit="1"/>
    </xf>
    <xf numFmtId="165" fontId="5" fillId="8" borderId="6" xfId="0" applyNumberFormat="1" applyFont="1" applyFill="1" applyBorder="1" applyAlignment="1">
      <alignment vertical="center" wrapText="1"/>
    </xf>
    <xf numFmtId="165" fontId="5" fillId="8" borderId="10" xfId="0" applyNumberFormat="1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4" fontId="5" fillId="2" borderId="12" xfId="0" applyNumberFormat="1" applyFont="1" applyFill="1" applyBorder="1" applyAlignment="1">
      <alignment horizontal="right" shrinkToFit="1"/>
    </xf>
    <xf numFmtId="4" fontId="5" fillId="3" borderId="12" xfId="0" applyNumberFormat="1" applyFont="1" applyFill="1" applyBorder="1" applyAlignment="1">
      <alignment horizontal="right" shrinkToFit="1"/>
    </xf>
    <xf numFmtId="0" fontId="16" fillId="0" borderId="5" xfId="0" applyFont="1" applyBorder="1" applyAlignment="1">
      <alignment vertical="center" wrapText="1"/>
    </xf>
    <xf numFmtId="4" fontId="16" fillId="2" borderId="6" xfId="0" applyNumberFormat="1" applyFont="1" applyFill="1" applyBorder="1" applyAlignment="1">
      <alignment vertical="center" shrinkToFit="1"/>
    </xf>
    <xf numFmtId="4" fontId="16" fillId="2" borderId="6" xfId="0" applyNumberFormat="1" applyFont="1" applyFill="1" applyBorder="1" applyAlignment="1">
      <alignment horizontal="center" vertical="center" shrinkToFit="1"/>
    </xf>
    <xf numFmtId="4" fontId="16" fillId="4" borderId="6" xfId="0" applyNumberFormat="1" applyFont="1" applyFill="1" applyBorder="1" applyAlignment="1">
      <alignment horizontal="center" vertical="center" shrinkToFit="1"/>
    </xf>
    <xf numFmtId="4" fontId="16" fillId="2" borderId="6" xfId="0" applyNumberFormat="1" applyFont="1" applyFill="1" applyBorder="1" applyAlignment="1">
      <alignment horizontal="right" shrinkToFit="1"/>
    </xf>
    <xf numFmtId="165" fontId="16" fillId="0" borderId="6" xfId="0" applyNumberFormat="1" applyFont="1" applyBorder="1" applyAlignment="1">
      <alignment vertical="center" wrapText="1"/>
    </xf>
    <xf numFmtId="165" fontId="16" fillId="0" borderId="10" xfId="0" applyNumberFormat="1" applyFont="1" applyBorder="1" applyAlignment="1">
      <alignment vertical="center" wrapText="1"/>
    </xf>
    <xf numFmtId="164" fontId="16" fillId="0" borderId="0" xfId="0" applyNumberFormat="1" applyFont="1" applyAlignment="1">
      <alignment vertical="center" wrapText="1"/>
    </xf>
    <xf numFmtId="4" fontId="17" fillId="2" borderId="6" xfId="0" applyNumberFormat="1" applyFont="1" applyFill="1" applyBorder="1" applyAlignment="1">
      <alignment vertical="center" shrinkToFit="1"/>
    </xf>
    <xf numFmtId="4" fontId="16" fillId="4" borderId="6" xfId="0" applyNumberFormat="1" applyFont="1" applyFill="1" applyBorder="1" applyAlignment="1">
      <alignment vertical="center" shrinkToFit="1"/>
    </xf>
    <xf numFmtId="165" fontId="18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4" fontId="4" fillId="2" borderId="12" xfId="0" applyNumberFormat="1" applyFont="1" applyFill="1" applyBorder="1" applyAlignment="1">
      <alignment horizontal="right" shrinkToFit="1"/>
    </xf>
    <xf numFmtId="4" fontId="4" fillId="4" borderId="12" xfId="0" applyNumberFormat="1" applyFont="1" applyFill="1" applyBorder="1" applyAlignment="1">
      <alignment horizontal="right" shrinkToFit="1"/>
    </xf>
    <xf numFmtId="4" fontId="4" fillId="3" borderId="12" xfId="0" applyNumberFormat="1" applyFont="1" applyFill="1" applyBorder="1" applyAlignment="1">
      <alignment horizontal="right" shrinkToFit="1"/>
    </xf>
    <xf numFmtId="165" fontId="18" fillId="0" borderId="6" xfId="0" applyNumberFormat="1" applyFont="1" applyBorder="1" applyAlignment="1">
      <alignment vertical="center" wrapText="1"/>
    </xf>
    <xf numFmtId="164" fontId="16" fillId="2" borderId="6" xfId="0" applyNumberFormat="1" applyFont="1" applyFill="1" applyBorder="1" applyAlignment="1">
      <alignment vertical="center" shrinkToFit="1"/>
    </xf>
    <xf numFmtId="165" fontId="16" fillId="0" borderId="6" xfId="0" applyNumberFormat="1" applyFont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vertical="center" shrinkToFit="1"/>
    </xf>
    <xf numFmtId="4" fontId="16" fillId="2" borderId="12" xfId="0" applyNumberFormat="1" applyFont="1" applyFill="1" applyBorder="1" applyAlignment="1">
      <alignment horizontal="right" shrinkToFit="1"/>
    </xf>
    <xf numFmtId="4" fontId="18" fillId="2" borderId="12" xfId="0" applyNumberFormat="1" applyFont="1" applyFill="1" applyBorder="1" applyAlignment="1">
      <alignment horizontal="right" shrinkToFit="1"/>
    </xf>
    <xf numFmtId="164" fontId="4" fillId="2" borderId="6" xfId="0" applyNumberFormat="1" applyFont="1" applyFill="1" applyBorder="1" applyAlignment="1">
      <alignment shrinkToFit="1"/>
    </xf>
    <xf numFmtId="4" fontId="4" fillId="4" borderId="6" xfId="0" applyNumberFormat="1" applyFont="1" applyFill="1" applyBorder="1" applyAlignment="1">
      <alignment vertical="center" shrinkToFit="1"/>
    </xf>
    <xf numFmtId="0" fontId="1" fillId="0" borderId="5" xfId="0" applyFont="1" applyBorder="1" applyAlignment="1">
      <alignment vertical="center" wrapText="1"/>
    </xf>
    <xf numFmtId="164" fontId="16" fillId="2" borderId="6" xfId="0" applyNumberFormat="1" applyFont="1" applyFill="1" applyBorder="1" applyAlignment="1">
      <alignment shrinkToFit="1"/>
    </xf>
    <xf numFmtId="165" fontId="5" fillId="0" borderId="10" xfId="0" applyNumberFormat="1" applyFont="1" applyBorder="1" applyAlignment="1">
      <alignment horizontal="center" vertical="center" wrapText="1"/>
    </xf>
    <xf numFmtId="164" fontId="17" fillId="2" borderId="6" xfId="0" applyNumberFormat="1" applyFont="1" applyFill="1" applyBorder="1" applyAlignment="1">
      <alignment shrinkToFit="1"/>
    </xf>
    <xf numFmtId="165" fontId="18" fillId="0" borderId="10" xfId="0" applyNumberFormat="1" applyFont="1" applyBorder="1" applyAlignment="1">
      <alignment vertical="center" wrapText="1"/>
    </xf>
    <xf numFmtId="4" fontId="19" fillId="5" borderId="20" xfId="0" applyNumberFormat="1" applyFont="1" applyFill="1" applyBorder="1" applyAlignment="1">
      <alignment horizontal="right" shrinkToFit="1"/>
    </xf>
    <xf numFmtId="164" fontId="19" fillId="5" borderId="20" xfId="0" applyNumberFormat="1" applyFont="1" applyFill="1" applyBorder="1" applyAlignment="1">
      <alignment vertical="center" shrinkToFit="1"/>
    </xf>
    <xf numFmtId="164" fontId="4" fillId="2" borderId="12" xfId="0" applyNumberFormat="1" applyFont="1" applyFill="1" applyBorder="1" applyAlignment="1">
      <alignment shrinkToFit="1"/>
    </xf>
    <xf numFmtId="165" fontId="5" fillId="0" borderId="6" xfId="0" applyNumberFormat="1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vertical="center" shrinkToFit="1"/>
    </xf>
    <xf numFmtId="4" fontId="5" fillId="3" borderId="6" xfId="0" applyNumberFormat="1" applyFont="1" applyFill="1" applyBorder="1" applyAlignment="1">
      <alignment horizontal="right" shrinkToFit="1"/>
    </xf>
    <xf numFmtId="4" fontId="4" fillId="3" borderId="6" xfId="0" applyNumberFormat="1" applyFont="1" applyFill="1" applyBorder="1" applyAlignment="1">
      <alignment horizontal="right" shrinkToFit="1"/>
    </xf>
    <xf numFmtId="164" fontId="5" fillId="7" borderId="6" xfId="0" applyNumberFormat="1" applyFont="1" applyFill="1" applyBorder="1" applyAlignment="1">
      <alignment vertical="center" shrinkToFit="1"/>
    </xf>
    <xf numFmtId="165" fontId="5" fillId="7" borderId="6" xfId="0" applyNumberFormat="1" applyFont="1" applyFill="1" applyBorder="1" applyAlignment="1">
      <alignment vertical="center" wrapText="1"/>
    </xf>
    <xf numFmtId="165" fontId="5" fillId="7" borderId="10" xfId="0" applyNumberFormat="1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164" fontId="15" fillId="0" borderId="6" xfId="0" applyNumberFormat="1" applyFont="1" applyFill="1" applyBorder="1" applyAlignment="1">
      <alignment vertical="center" shrinkToFit="1"/>
    </xf>
    <xf numFmtId="165" fontId="2" fillId="0" borderId="6" xfId="0" applyNumberFormat="1" applyFont="1" applyFill="1" applyBorder="1" applyAlignment="1">
      <alignment vertical="center" wrapText="1"/>
    </xf>
    <xf numFmtId="165" fontId="15" fillId="0" borderId="6" xfId="0" applyNumberFormat="1" applyFont="1" applyFill="1" applyBorder="1" applyAlignment="1">
      <alignment vertical="center" wrapText="1"/>
    </xf>
    <xf numFmtId="165" fontId="15" fillId="0" borderId="10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vertical="center" shrinkToFit="1"/>
    </xf>
    <xf numFmtId="4" fontId="5" fillId="9" borderId="6" xfId="0" applyNumberFormat="1" applyFont="1" applyFill="1" applyBorder="1" applyAlignment="1">
      <alignment vertical="center" shrinkToFit="1"/>
    </xf>
    <xf numFmtId="4" fontId="5" fillId="0" borderId="6" xfId="0" applyNumberFormat="1" applyFont="1" applyFill="1" applyBorder="1" applyAlignment="1">
      <alignment vertical="center" shrinkToFit="1"/>
    </xf>
    <xf numFmtId="4" fontId="5" fillId="0" borderId="7" xfId="0" applyNumberFormat="1" applyFont="1" applyFill="1" applyBorder="1" applyAlignment="1">
      <alignment vertical="center" shrinkToFi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164" fontId="2" fillId="0" borderId="11" xfId="0" applyNumberFormat="1" applyFont="1" applyFill="1" applyBorder="1" applyAlignment="1">
      <alignment vertical="center" shrinkToFit="1"/>
    </xf>
    <xf numFmtId="165" fontId="2" fillId="0" borderId="11" xfId="0" applyNumberFormat="1" applyFont="1" applyFill="1" applyBorder="1" applyAlignment="1">
      <alignment vertical="center" wrapText="1"/>
    </xf>
    <xf numFmtId="165" fontId="2" fillId="0" borderId="13" xfId="0" applyNumberFormat="1" applyFont="1" applyFill="1" applyBorder="1" applyAlignment="1">
      <alignment vertical="center" wrapText="1"/>
    </xf>
    <xf numFmtId="164" fontId="5" fillId="7" borderId="15" xfId="0" applyNumberFormat="1" applyFont="1" applyFill="1" applyBorder="1" applyAlignment="1">
      <alignment vertical="center" shrinkToFit="1"/>
    </xf>
    <xf numFmtId="165" fontId="5" fillId="7" borderId="15" xfId="0" applyNumberFormat="1" applyFont="1" applyFill="1" applyBorder="1" applyAlignment="1">
      <alignment horizontal="center" vertical="center" wrapText="1"/>
    </xf>
    <xf numFmtId="165" fontId="5" fillId="7" borderId="16" xfId="0" applyNumberFormat="1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vertical="center" wrapText="1"/>
    </xf>
    <xf numFmtId="164" fontId="5" fillId="2" borderId="12" xfId="0" applyNumberFormat="1" applyFont="1" applyFill="1" applyBorder="1" applyAlignment="1">
      <alignment vertical="center" shrinkToFit="1"/>
    </xf>
    <xf numFmtId="164" fontId="5" fillId="9" borderId="12" xfId="0" applyNumberFormat="1" applyFont="1" applyFill="1" applyBorder="1" applyAlignment="1">
      <alignment vertical="center" shrinkToFit="1"/>
    </xf>
    <xf numFmtId="165" fontId="5" fillId="2" borderId="12" xfId="0" applyNumberFormat="1" applyFont="1" applyFill="1" applyBorder="1" applyAlignment="1">
      <alignment vertical="center" wrapText="1"/>
    </xf>
    <xf numFmtId="165" fontId="5" fillId="2" borderId="18" xfId="0" applyNumberFormat="1" applyFont="1" applyFill="1" applyBorder="1" applyAlignment="1">
      <alignment vertical="center" wrapText="1"/>
    </xf>
    <xf numFmtId="0" fontId="13" fillId="2" borderId="21" xfId="0" applyFont="1" applyFill="1" applyBorder="1" applyAlignment="1">
      <alignment vertical="center" wrapText="1"/>
    </xf>
    <xf numFmtId="164" fontId="5" fillId="2" borderId="11" xfId="0" applyNumberFormat="1" applyFont="1" applyFill="1" applyBorder="1" applyAlignment="1">
      <alignment vertical="center" shrinkToFi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shrinkToFit="1"/>
    </xf>
    <xf numFmtId="164" fontId="5" fillId="9" borderId="0" xfId="0" applyNumberFormat="1" applyFont="1" applyFill="1" applyBorder="1" applyAlignment="1">
      <alignment vertical="center" shrinkToFit="1"/>
    </xf>
    <xf numFmtId="164" fontId="4" fillId="9" borderId="0" xfId="0" applyNumberFormat="1" applyFont="1" applyFill="1" applyBorder="1" applyAlignment="1">
      <alignment vertical="center" shrinkToFit="1"/>
    </xf>
    <xf numFmtId="0" fontId="4" fillId="0" borderId="14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shrinkToFit="1"/>
    </xf>
    <xf numFmtId="164" fontId="4" fillId="9" borderId="1" xfId="0" applyNumberFormat="1" applyFont="1" applyFill="1" applyBorder="1" applyAlignment="1">
      <alignment vertical="center" shrinkToFit="1"/>
    </xf>
    <xf numFmtId="165" fontId="4" fillId="0" borderId="15" xfId="0" applyNumberFormat="1" applyFont="1" applyBorder="1" applyAlignment="1">
      <alignment vertical="center" wrapText="1"/>
    </xf>
    <xf numFmtId="165" fontId="4" fillId="0" borderId="16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8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vertical="center" wrapText="1"/>
    </xf>
    <xf numFmtId="165" fontId="5" fillId="0" borderId="19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164" fontId="5" fillId="3" borderId="6" xfId="0" applyNumberFormat="1" applyFont="1" applyFill="1" applyBorder="1" applyAlignment="1">
      <alignment vertical="center" shrinkToFit="1"/>
    </xf>
    <xf numFmtId="164" fontId="5" fillId="0" borderId="6" xfId="0" applyNumberFormat="1" applyFont="1" applyFill="1" applyBorder="1" applyAlignment="1">
      <alignment vertical="center" shrinkToFit="1"/>
    </xf>
    <xf numFmtId="164" fontId="4" fillId="3" borderId="6" xfId="0" applyNumberFormat="1" applyFont="1" applyFill="1" applyBorder="1" applyAlignment="1">
      <alignment vertical="center" shrinkToFit="1"/>
    </xf>
    <xf numFmtId="164" fontId="20" fillId="0" borderId="6" xfId="0" applyNumberFormat="1" applyFont="1" applyFill="1" applyBorder="1" applyAlignment="1">
      <alignment horizontal="right" shrinkToFit="1"/>
    </xf>
    <xf numFmtId="164" fontId="4" fillId="10" borderId="6" xfId="0" applyNumberFormat="1" applyFont="1" applyFill="1" applyBorder="1" applyAlignment="1">
      <alignment vertical="center" shrinkToFit="1"/>
    </xf>
    <xf numFmtId="164" fontId="5" fillId="0" borderId="6" xfId="0" applyNumberFormat="1" applyFont="1" applyBorder="1" applyAlignment="1">
      <alignment vertical="center" shrinkToFit="1"/>
    </xf>
    <xf numFmtId="164" fontId="5" fillId="9" borderId="6" xfId="0" applyNumberFormat="1" applyFont="1" applyFill="1" applyBorder="1" applyAlignment="1">
      <alignment vertical="center" shrinkToFit="1"/>
    </xf>
    <xf numFmtId="4" fontId="4" fillId="0" borderId="0" xfId="0" applyNumberFormat="1" applyFont="1" applyAlignment="1">
      <alignment horizontal="left" vertical="center" shrinkToFit="1"/>
    </xf>
    <xf numFmtId="165" fontId="4" fillId="0" borderId="6" xfId="0" applyNumberFormat="1" applyFont="1" applyBorder="1" applyAlignment="1">
      <alignment vertical="center" shrinkToFit="1"/>
    </xf>
    <xf numFmtId="164" fontId="4" fillId="3" borderId="15" xfId="0" applyNumberFormat="1" applyFont="1" applyFill="1" applyBorder="1" applyAlignment="1">
      <alignment vertical="center" shrinkToFit="1"/>
    </xf>
    <xf numFmtId="164" fontId="4" fillId="0" borderId="15" xfId="0" applyNumberFormat="1" applyFont="1" applyBorder="1" applyAlignment="1">
      <alignment vertical="center" shrinkToFit="1"/>
    </xf>
    <xf numFmtId="164" fontId="4" fillId="0" borderId="15" xfId="0" applyNumberFormat="1" applyFont="1" applyFill="1" applyBorder="1" applyAlignment="1">
      <alignment vertical="center" shrinkToFit="1"/>
    </xf>
    <xf numFmtId="165" fontId="4" fillId="0" borderId="0" xfId="0" applyNumberFormat="1" applyFont="1" applyAlignment="1">
      <alignment vertical="center" shrinkToFit="1"/>
    </xf>
    <xf numFmtId="165" fontId="1" fillId="0" borderId="0" xfId="0" applyNumberFormat="1" applyFont="1" applyBorder="1" applyAlignment="1">
      <alignment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 indent="1"/>
    </xf>
    <xf numFmtId="0" fontId="16" fillId="0" borderId="5" xfId="0" applyFont="1" applyFill="1" applyBorder="1" applyAlignment="1">
      <alignment horizontal="left" vertical="center" wrapText="1" indent="1"/>
    </xf>
    <xf numFmtId="165" fontId="16" fillId="0" borderId="6" xfId="0" applyNumberFormat="1" applyFont="1" applyFill="1" applyBorder="1" applyAlignment="1">
      <alignment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165" fontId="5" fillId="5" borderId="6" xfId="0" applyNumberFormat="1" applyFont="1" applyFill="1" applyBorder="1" applyAlignment="1">
      <alignment vertical="center" wrapText="1"/>
    </xf>
    <xf numFmtId="165" fontId="5" fillId="5" borderId="10" xfId="0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left" vertical="center" wrapText="1" indent="1"/>
    </xf>
    <xf numFmtId="165" fontId="14" fillId="0" borderId="6" xfId="0" applyNumberFormat="1" applyFont="1" applyBorder="1" applyAlignment="1">
      <alignment vertical="center" wrapText="1"/>
    </xf>
    <xf numFmtId="165" fontId="14" fillId="0" borderId="10" xfId="0" applyNumberFormat="1" applyFont="1" applyBorder="1" applyAlignment="1">
      <alignment vertical="center" wrapText="1"/>
    </xf>
    <xf numFmtId="164" fontId="14" fillId="0" borderId="0" xfId="0" applyNumberFormat="1" applyFont="1" applyAlignment="1">
      <alignment vertical="center" wrapText="1"/>
    </xf>
    <xf numFmtId="0" fontId="2" fillId="0" borderId="5" xfId="0" applyFont="1" applyBorder="1" applyAlignment="1">
      <alignment horizontal="left" vertical="center" wrapText="1" indent="1"/>
    </xf>
    <xf numFmtId="165" fontId="2" fillId="0" borderId="10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165" fontId="5" fillId="7" borderId="6" xfId="0" applyNumberFormat="1" applyFont="1" applyFill="1" applyBorder="1" applyAlignment="1">
      <alignment vertical="center" shrinkToFit="1"/>
    </xf>
    <xf numFmtId="165" fontId="5" fillId="7" borderId="10" xfId="0" applyNumberFormat="1" applyFont="1" applyFill="1" applyBorder="1" applyAlignment="1">
      <alignment vertical="center" shrinkToFit="1"/>
    </xf>
    <xf numFmtId="0" fontId="4" fillId="0" borderId="21" xfId="0" applyFont="1" applyFill="1" applyBorder="1" applyAlignment="1">
      <alignment vertical="center" wrapText="1"/>
    </xf>
    <xf numFmtId="165" fontId="4" fillId="0" borderId="1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165" fontId="1" fillId="0" borderId="0" xfId="0" applyNumberFormat="1" applyFont="1" applyFill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center" vertical="center" wrapText="1"/>
    </xf>
    <xf numFmtId="165" fontId="0" fillId="0" borderId="6" xfId="0" applyNumberFormat="1" applyFont="1" applyFill="1" applyBorder="1" applyAlignment="1">
      <alignment vertical="center" wrapText="1"/>
    </xf>
    <xf numFmtId="165" fontId="0" fillId="0" borderId="10" xfId="0" applyNumberFormat="1" applyFont="1" applyFill="1" applyBorder="1" applyAlignment="1">
      <alignment vertical="center" wrapText="1"/>
    </xf>
    <xf numFmtId="165" fontId="3" fillId="0" borderId="6" xfId="0" applyNumberFormat="1" applyFont="1" applyFill="1" applyBorder="1" applyAlignment="1">
      <alignment vertical="center" wrapText="1"/>
    </xf>
    <xf numFmtId="165" fontId="3" fillId="0" borderId="10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vertical="center" wrapText="1"/>
    </xf>
    <xf numFmtId="165" fontId="3" fillId="5" borderId="15" xfId="0" applyNumberFormat="1" applyFont="1" applyFill="1" applyBorder="1" applyAlignment="1">
      <alignment vertical="center" wrapText="1"/>
    </xf>
    <xf numFmtId="165" fontId="3" fillId="5" borderId="16" xfId="0" applyNumberFormat="1" applyFont="1" applyFill="1" applyBorder="1" applyAlignment="1">
      <alignment vertical="center" wrapText="1"/>
    </xf>
    <xf numFmtId="165" fontId="0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" fillId="0" borderId="5" xfId="0" applyFont="1" applyFill="1" applyBorder="1"/>
    <xf numFmtId="0" fontId="3" fillId="5" borderId="14" xfId="0" applyFont="1" applyFill="1" applyBorder="1"/>
    <xf numFmtId="165" fontId="3" fillId="0" borderId="0" xfId="0" applyNumberFormat="1" applyFont="1" applyAlignment="1">
      <alignment vertical="center" wrapText="1"/>
    </xf>
    <xf numFmtId="0" fontId="0" fillId="0" borderId="22" xfId="0" applyFont="1" applyFill="1" applyBorder="1"/>
    <xf numFmtId="168" fontId="1" fillId="0" borderId="0" xfId="0" applyNumberFormat="1" applyFont="1" applyBorder="1" applyAlignment="1">
      <alignment vertical="center" wrapText="1"/>
    </xf>
    <xf numFmtId="168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5" fontId="1" fillId="6" borderId="6" xfId="0" applyNumberFormat="1" applyFont="1" applyFill="1" applyBorder="1" applyAlignment="1">
      <alignment vertical="center" wrapText="1"/>
    </xf>
    <xf numFmtId="165" fontId="3" fillId="5" borderId="0" xfId="0" applyNumberFormat="1" applyFont="1" applyFill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right" vertical="center"/>
    </xf>
    <xf numFmtId="165" fontId="0" fillId="0" borderId="10" xfId="0" applyNumberFormat="1" applyFont="1" applyBorder="1" applyAlignment="1">
      <alignment vertical="center" wrapText="1"/>
    </xf>
    <xf numFmtId="165" fontId="0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165" fontId="0" fillId="0" borderId="6" xfId="0" applyNumberFormat="1" applyBorder="1" applyAlignment="1">
      <alignment vertical="center" wrapText="1"/>
    </xf>
    <xf numFmtId="165" fontId="0" fillId="0" borderId="10" xfId="0" applyNumberFormat="1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49" fontId="0" fillId="0" borderId="6" xfId="0" applyNumberFormat="1" applyBorder="1" applyAlignment="1">
      <alignment horizontal="center" vertical="center" wrapText="1"/>
    </xf>
    <xf numFmtId="0" fontId="3" fillId="7" borderId="14" xfId="0" applyFont="1" applyFill="1" applyBorder="1" applyAlignment="1">
      <alignment vertical="center" wrapText="1"/>
    </xf>
    <xf numFmtId="165" fontId="3" fillId="7" borderId="15" xfId="0" applyNumberFormat="1" applyFont="1" applyFill="1" applyBorder="1" applyAlignment="1">
      <alignment vertical="center" wrapText="1"/>
    </xf>
    <xf numFmtId="165" fontId="3" fillId="7" borderId="16" xfId="0" applyNumberFormat="1" applyFont="1" applyFill="1" applyBorder="1" applyAlignment="1">
      <alignment vertical="center" wrapText="1"/>
    </xf>
    <xf numFmtId="165" fontId="3" fillId="7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65" fontId="0" fillId="0" borderId="0" xfId="0" applyNumberFormat="1" applyFont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165" fontId="3" fillId="5" borderId="6" xfId="0" applyNumberFormat="1" applyFont="1" applyFill="1" applyBorder="1" applyAlignment="1">
      <alignment vertical="center" wrapText="1"/>
    </xf>
    <xf numFmtId="165" fontId="3" fillId="5" borderId="10" xfId="0" applyNumberFormat="1" applyFont="1" applyFill="1" applyBorder="1" applyAlignment="1">
      <alignment vertical="center" wrapText="1"/>
    </xf>
    <xf numFmtId="165" fontId="3" fillId="0" borderId="0" xfId="0" applyNumberFormat="1" applyFont="1" applyAlignment="1">
      <alignment horizontal="right" vertical="center"/>
    </xf>
    <xf numFmtId="169" fontId="0" fillId="0" borderId="0" xfId="0" applyNumberFormat="1" applyFont="1" applyAlignment="1">
      <alignment vertical="center" wrapText="1"/>
    </xf>
    <xf numFmtId="165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 wrapText="1"/>
    </xf>
    <xf numFmtId="0" fontId="0" fillId="0" borderId="5" xfId="0" applyFont="1" applyFill="1" applyBorder="1" applyAlignment="1">
      <alignment vertical="center" wrapText="1"/>
    </xf>
    <xf numFmtId="165" fontId="0" fillId="0" borderId="0" xfId="0" applyNumberFormat="1" applyFill="1" applyAlignment="1">
      <alignment vertical="center" wrapText="1"/>
    </xf>
    <xf numFmtId="0" fontId="0" fillId="0" borderId="0" xfId="0" applyFont="1" applyFill="1" applyAlignment="1">
      <alignment horizontal="right" vertical="center" wrapText="1"/>
    </xf>
    <xf numFmtId="0" fontId="3" fillId="7" borderId="5" xfId="0" applyFont="1" applyFill="1" applyBorder="1" applyAlignment="1">
      <alignment vertical="center" wrapText="1"/>
    </xf>
    <xf numFmtId="165" fontId="3" fillId="7" borderId="6" xfId="0" applyNumberFormat="1" applyFont="1" applyFill="1" applyBorder="1" applyAlignment="1">
      <alignment vertical="center" wrapText="1"/>
    </xf>
    <xf numFmtId="165" fontId="3" fillId="7" borderId="10" xfId="0" applyNumberFormat="1" applyFont="1" applyFill="1" applyBorder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0" fontId="1" fillId="0" borderId="0" xfId="1" applyNumberFormat="1" applyFont="1" applyFill="1" applyAlignment="1">
      <alignment vertical="top" wrapText="1"/>
    </xf>
    <xf numFmtId="170" fontId="1" fillId="0" borderId="0" xfId="1" applyNumberFormat="1" applyFont="1" applyFill="1" applyAlignment="1">
      <alignment horizontal="right" vertical="top"/>
    </xf>
    <xf numFmtId="165" fontId="1" fillId="0" borderId="0" xfId="1" applyNumberFormat="1" applyFont="1" applyFill="1" applyAlignment="1">
      <alignment vertical="center" wrapText="1"/>
    </xf>
    <xf numFmtId="171" fontId="1" fillId="0" borderId="0" xfId="1" applyNumberFormat="1" applyFont="1" applyFill="1" applyAlignment="1">
      <alignment vertical="top" wrapText="1"/>
    </xf>
    <xf numFmtId="0" fontId="28" fillId="0" borderId="0" xfId="1" applyNumberFormat="1" applyFont="1" applyFill="1" applyBorder="1" applyAlignment="1">
      <alignment horizontal="center" vertical="top" wrapText="1"/>
    </xf>
    <xf numFmtId="0" fontId="29" fillId="0" borderId="0" xfId="1" applyNumberFormat="1" applyFont="1" applyFill="1" applyBorder="1" applyAlignment="1">
      <alignment horizontal="center" vertical="top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10" xfId="1" applyNumberFormat="1" applyFont="1" applyFill="1" applyBorder="1" applyAlignment="1">
      <alignment horizontal="center" vertical="center" wrapText="1"/>
    </xf>
    <xf numFmtId="0" fontId="29" fillId="0" borderId="5" xfId="1" applyNumberFormat="1" applyFont="1" applyFill="1" applyBorder="1" applyAlignment="1">
      <alignment horizontal="center" vertical="center" wrapText="1"/>
    </xf>
    <xf numFmtId="0" fontId="29" fillId="0" borderId="6" xfId="1" applyNumberFormat="1" applyFont="1" applyFill="1" applyBorder="1" applyAlignment="1">
      <alignment horizontal="center" vertical="center" wrapText="1"/>
    </xf>
    <xf numFmtId="0" fontId="29" fillId="0" borderId="10" xfId="1" applyNumberFormat="1" applyFont="1" applyFill="1" applyBorder="1" applyAlignment="1">
      <alignment horizontal="center" vertical="center" wrapText="1"/>
    </xf>
    <xf numFmtId="0" fontId="29" fillId="0" borderId="5" xfId="1" applyNumberFormat="1" applyFont="1" applyFill="1" applyBorder="1" applyAlignment="1">
      <alignment vertical="center" wrapText="1"/>
    </xf>
    <xf numFmtId="166" fontId="29" fillId="0" borderId="6" xfId="1" applyNumberFormat="1" applyFont="1" applyFill="1" applyBorder="1" applyAlignment="1">
      <alignment horizontal="right" vertical="center" wrapText="1"/>
    </xf>
    <xf numFmtId="166" fontId="29" fillId="0" borderId="10" xfId="1" applyNumberFormat="1" applyFont="1" applyFill="1" applyBorder="1" applyAlignment="1">
      <alignment horizontal="right" vertical="center" wrapText="1"/>
    </xf>
    <xf numFmtId="0" fontId="20" fillId="0" borderId="5" xfId="1" applyNumberFormat="1" applyFont="1" applyFill="1" applyBorder="1" applyAlignment="1">
      <alignment vertical="center" wrapText="1"/>
    </xf>
    <xf numFmtId="166" fontId="20" fillId="0" borderId="6" xfId="1" applyNumberFormat="1" applyFont="1" applyFill="1" applyBorder="1" applyAlignment="1">
      <alignment horizontal="right" vertical="center" wrapText="1"/>
    </xf>
    <xf numFmtId="166" fontId="20" fillId="0" borderId="10" xfId="1" applyNumberFormat="1" applyFont="1" applyFill="1" applyBorder="1" applyAlignment="1">
      <alignment horizontal="right" vertical="center" wrapText="1"/>
    </xf>
    <xf numFmtId="0" fontId="25" fillId="0" borderId="5" xfId="1" applyNumberFormat="1" applyFont="1" applyFill="1" applyBorder="1" applyAlignment="1">
      <alignment vertical="top" wrapText="1"/>
    </xf>
    <xf numFmtId="166" fontId="29" fillId="0" borderId="6" xfId="1" applyNumberFormat="1" applyFont="1" applyFill="1" applyBorder="1" applyAlignment="1">
      <alignment horizontal="right" vertical="top" wrapText="1"/>
    </xf>
    <xf numFmtId="0" fontId="25" fillId="0" borderId="5" xfId="1" applyNumberFormat="1" applyFont="1" applyFill="1" applyBorder="1" applyAlignment="1">
      <alignment vertical="center" wrapText="1"/>
    </xf>
    <xf numFmtId="0" fontId="1" fillId="0" borderId="5" xfId="1" applyNumberFormat="1" applyFont="1" applyFill="1" applyBorder="1" applyAlignment="1">
      <alignment vertical="center" wrapText="1"/>
    </xf>
    <xf numFmtId="166" fontId="1" fillId="0" borderId="6" xfId="1" applyNumberFormat="1" applyFont="1" applyFill="1" applyBorder="1" applyAlignment="1">
      <alignment horizontal="right" vertical="center" wrapText="1"/>
    </xf>
    <xf numFmtId="0" fontId="26" fillId="0" borderId="5" xfId="1" applyNumberFormat="1" applyFont="1" applyFill="1" applyBorder="1" applyAlignment="1">
      <alignment vertical="center" wrapText="1"/>
    </xf>
    <xf numFmtId="0" fontId="29" fillId="0" borderId="5" xfId="2" applyNumberFormat="1" applyFont="1" applyBorder="1" applyProtection="1">
      <alignment horizontal="left" vertical="top" wrapText="1"/>
      <protection locked="0"/>
    </xf>
    <xf numFmtId="0" fontId="20" fillId="0" borderId="5" xfId="2" applyNumberFormat="1" applyFont="1" applyBorder="1" applyProtection="1">
      <alignment horizontal="left" vertical="top" wrapText="1"/>
      <protection locked="0"/>
    </xf>
    <xf numFmtId="0" fontId="29" fillId="0" borderId="14" xfId="1" applyNumberFormat="1" applyFont="1" applyFill="1" applyBorder="1" applyAlignment="1">
      <alignment vertical="center" wrapText="1"/>
    </xf>
    <xf numFmtId="166" fontId="29" fillId="0" borderId="15" xfId="1" applyNumberFormat="1" applyFont="1" applyFill="1" applyBorder="1" applyAlignment="1">
      <alignment horizontal="right" vertical="center" wrapText="1"/>
    </xf>
    <xf numFmtId="166" fontId="29" fillId="0" borderId="16" xfId="1" applyNumberFormat="1" applyFont="1" applyFill="1" applyBorder="1" applyAlignment="1">
      <alignment horizontal="right" vertical="center" wrapText="1"/>
    </xf>
    <xf numFmtId="170" fontId="0" fillId="0" borderId="0" xfId="1" applyNumberFormat="1" applyFont="1" applyFill="1" applyAlignment="1">
      <alignment horizontal="right" vertical="top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8" fillId="0" borderId="0" xfId="1" applyNumberFormat="1" applyFont="1" applyFill="1" applyBorder="1" applyAlignment="1">
      <alignment horizontal="center" vertical="top" wrapText="1"/>
    </xf>
    <xf numFmtId="0" fontId="3" fillId="0" borderId="2" xfId="1" applyNumberFormat="1" applyFont="1" applyFill="1" applyBorder="1" applyAlignment="1">
      <alignment horizontal="center" vertical="center" wrapText="1"/>
    </xf>
    <xf numFmtId="170" fontId="3" fillId="0" borderId="5" xfId="1" applyNumberFormat="1" applyFont="1" applyFill="1" applyBorder="1" applyAlignment="1">
      <alignment horizontal="center" vertical="top" wrapText="1"/>
    </xf>
    <xf numFmtId="0" fontId="5" fillId="0" borderId="3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">
    <cellStyle name="xl32" xfId="2"/>
    <cellStyle name="Обычный" xfId="0" builtinId="0"/>
    <cellStyle name="Обычный 2" xfId="1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87;&#1086;&#1083;&#1085;&#1077;&#1085;&#1080;&#1077;_&#1082;&#1086;&#1085;&#1089;&#1086;&#1083;&#1080;&#1076;._01.07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."/>
      <sheetName val="Конс_16 к 17"/>
      <sheetName val="Бюджеты МО"/>
      <sheetName val="Доходы МО"/>
      <sheetName val="Межбюд."/>
      <sheetName val="Кредит_МО"/>
      <sheetName val="ФХД БУ И АУ_конс."/>
      <sheetName val="ФХД_БУ И АУ_обл"/>
      <sheetName val="Долги_БУ и АУ_конс."/>
      <sheetName val="Долги_БУ И АУ_обл"/>
      <sheetName val="Черн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AD7">
            <v>1285662.8493600001</v>
          </cell>
          <cell r="AE7">
            <v>684466.36839000008</v>
          </cell>
          <cell r="AK7">
            <v>1329102.7021300001</v>
          </cell>
          <cell r="AL7">
            <v>706027.00997999997</v>
          </cell>
          <cell r="CJ7">
            <v>18553.793610000001</v>
          </cell>
          <cell r="CL7">
            <v>3981.21135</v>
          </cell>
          <cell r="CM7">
            <v>6539.808750000002</v>
          </cell>
          <cell r="CN7">
            <v>3580.29439</v>
          </cell>
          <cell r="CR7">
            <v>65000</v>
          </cell>
          <cell r="CS7">
            <v>8000</v>
          </cell>
        </row>
        <row r="8">
          <cell r="AD8">
            <v>601380.22805999999</v>
          </cell>
          <cell r="AE8">
            <v>320903.69750999997</v>
          </cell>
          <cell r="AK8">
            <v>618468.39578000002</v>
          </cell>
          <cell r="AL8">
            <v>313139.69075000001</v>
          </cell>
          <cell r="CJ8">
            <v>35011.013530000004</v>
          </cell>
          <cell r="CL8">
            <v>4600.0305399999997</v>
          </cell>
          <cell r="CM8">
            <v>15601.937010000005</v>
          </cell>
          <cell r="CN8">
            <v>4142.0385699999997</v>
          </cell>
          <cell r="CR8">
            <v>0</v>
          </cell>
          <cell r="CS8">
            <v>0</v>
          </cell>
        </row>
        <row r="9">
          <cell r="AD9">
            <v>384160.19300000003</v>
          </cell>
          <cell r="AE9">
            <v>214200.20376</v>
          </cell>
          <cell r="AK9">
            <v>401651.011</v>
          </cell>
          <cell r="AL9">
            <v>219846.36599000002</v>
          </cell>
          <cell r="CJ9">
            <v>30339.659019999999</v>
          </cell>
          <cell r="CL9">
            <v>0</v>
          </cell>
          <cell r="CM9">
            <v>13773.167989999998</v>
          </cell>
          <cell r="CN9">
            <v>-64.033000000000001</v>
          </cell>
          <cell r="CR9">
            <v>0</v>
          </cell>
          <cell r="CS9">
            <v>0</v>
          </cell>
        </row>
        <row r="10">
          <cell r="AD10">
            <v>502687.19477000006</v>
          </cell>
          <cell r="AE10">
            <v>282053.63200000004</v>
          </cell>
          <cell r="AK10">
            <v>512854.5284500001</v>
          </cell>
          <cell r="AL10">
            <v>291871.12523000006</v>
          </cell>
          <cell r="CJ10">
            <v>26996.723429999998</v>
          </cell>
          <cell r="CL10">
            <v>344.41183000000001</v>
          </cell>
          <cell r="CM10">
            <v>20192.106879999999</v>
          </cell>
          <cell r="CN10">
            <v>-313.93139999999994</v>
          </cell>
          <cell r="CR10">
            <v>0</v>
          </cell>
          <cell r="CS10">
            <v>0</v>
          </cell>
        </row>
        <row r="11">
          <cell r="AD11">
            <v>488921.28646000003</v>
          </cell>
          <cell r="AE11">
            <v>236645.53816000003</v>
          </cell>
          <cell r="AK11">
            <v>544196.1483</v>
          </cell>
          <cell r="AL11">
            <v>290679.36420000001</v>
          </cell>
          <cell r="CJ11">
            <v>9129.6299999999992</v>
          </cell>
          <cell r="CL11">
            <v>1802.1472900000001</v>
          </cell>
          <cell r="CM11">
            <v>-48563.166060000003</v>
          </cell>
          <cell r="CN11">
            <v>-43779.288090000002</v>
          </cell>
          <cell r="CR11">
            <v>0</v>
          </cell>
          <cell r="CS11">
            <v>0</v>
          </cell>
        </row>
        <row r="12">
          <cell r="AD12">
            <v>768714.84371000016</v>
          </cell>
          <cell r="AE12">
            <v>462722.77473999991</v>
          </cell>
          <cell r="AK12">
            <v>860552.9151000001</v>
          </cell>
          <cell r="AL12">
            <v>515401.20229000004</v>
          </cell>
          <cell r="CJ12">
            <v>41397.37124</v>
          </cell>
          <cell r="CL12">
            <v>10936.876849999999</v>
          </cell>
          <cell r="CM12">
            <v>-47903.712680000004</v>
          </cell>
          <cell r="CN12">
            <v>-63776.72279</v>
          </cell>
          <cell r="CR12">
            <v>0</v>
          </cell>
          <cell r="CS12">
            <v>0</v>
          </cell>
        </row>
        <row r="13">
          <cell r="AD13">
            <v>531998.2618199999</v>
          </cell>
          <cell r="AE13">
            <v>279658.45334000007</v>
          </cell>
          <cell r="AK13">
            <v>553479.26569000003</v>
          </cell>
          <cell r="AL13">
            <v>296125.92679000006</v>
          </cell>
          <cell r="CJ13">
            <v>15805.008529999999</v>
          </cell>
          <cell r="CL13">
            <v>509.00844000000001</v>
          </cell>
          <cell r="CM13">
            <v>6792.8097400000006</v>
          </cell>
          <cell r="CN13">
            <v>0.50574999999997772</v>
          </cell>
          <cell r="CR13">
            <v>40842.9</v>
          </cell>
          <cell r="CS13">
            <v>5228</v>
          </cell>
        </row>
        <row r="14">
          <cell r="AD14">
            <v>605357.67875999992</v>
          </cell>
          <cell r="AE14">
            <v>350683.04297999997</v>
          </cell>
          <cell r="AK14">
            <v>612469.07969000004</v>
          </cell>
          <cell r="AL14">
            <v>360648.33439999999</v>
          </cell>
          <cell r="CJ14">
            <v>13452.679980000001</v>
          </cell>
          <cell r="CL14">
            <v>601.85576000000003</v>
          </cell>
          <cell r="CM14">
            <v>141.47594000000208</v>
          </cell>
          <cell r="CN14">
            <v>353.36376000000007</v>
          </cell>
          <cell r="CR14">
            <v>0</v>
          </cell>
          <cell r="CS14">
            <v>0</v>
          </cell>
        </row>
        <row r="15">
          <cell r="AD15">
            <v>488441.84035000001</v>
          </cell>
          <cell r="AE15">
            <v>272193.99456000002</v>
          </cell>
          <cell r="AK15">
            <v>513258.78618</v>
          </cell>
          <cell r="AL15">
            <v>283913.09017000004</v>
          </cell>
          <cell r="CJ15">
            <v>24895.630239999999</v>
          </cell>
          <cell r="CL15">
            <v>205.93084999999999</v>
          </cell>
          <cell r="CM15">
            <v>8760.3575199999977</v>
          </cell>
          <cell r="CN15">
            <v>-342.31108000000006</v>
          </cell>
          <cell r="CR15">
            <v>16144.1</v>
          </cell>
          <cell r="CS15">
            <v>0</v>
          </cell>
        </row>
        <row r="16">
          <cell r="AD16">
            <v>352230.61303000007</v>
          </cell>
          <cell r="AE16">
            <v>199781.44261000003</v>
          </cell>
          <cell r="AK16">
            <v>355437.77047000005</v>
          </cell>
          <cell r="AL16">
            <v>198548.17736</v>
          </cell>
          <cell r="CJ16">
            <v>8239.4067500000001</v>
          </cell>
          <cell r="CL16">
            <v>2939.1891900000001</v>
          </cell>
          <cell r="CM16">
            <v>6732.2493100000002</v>
          </cell>
          <cell r="CN16">
            <v>2901.47694</v>
          </cell>
          <cell r="CR16">
            <v>0</v>
          </cell>
          <cell r="CS16">
            <v>-4300</v>
          </cell>
        </row>
        <row r="17">
          <cell r="AD17">
            <v>481007.22534999996</v>
          </cell>
          <cell r="AE17">
            <v>256614.79326000001</v>
          </cell>
          <cell r="AK17">
            <v>499398.54883999994</v>
          </cell>
          <cell r="AL17">
            <v>269828.71773999993</v>
          </cell>
          <cell r="CJ17">
            <v>14556.008099999999</v>
          </cell>
          <cell r="CL17">
            <v>359.98846000000003</v>
          </cell>
          <cell r="CM17">
            <v>-2800.6384300000027</v>
          </cell>
          <cell r="CN17">
            <v>-1280.9008699999999</v>
          </cell>
          <cell r="CR17">
            <v>5000</v>
          </cell>
          <cell r="CS17">
            <v>-2000</v>
          </cell>
        </row>
        <row r="18">
          <cell r="AD18">
            <v>710585.80011000007</v>
          </cell>
          <cell r="AE18">
            <v>355410.84619999997</v>
          </cell>
          <cell r="AK18">
            <v>731360.91764</v>
          </cell>
          <cell r="AL18">
            <v>358882.20020999998</v>
          </cell>
          <cell r="CJ18">
            <v>7846.1140400000004</v>
          </cell>
          <cell r="CL18">
            <v>4706.4819800000005</v>
          </cell>
          <cell r="CM18">
            <v>-66.216139999999541</v>
          </cell>
          <cell r="CN18">
            <v>1331.9439400000006</v>
          </cell>
          <cell r="CR18">
            <v>103800</v>
          </cell>
          <cell r="CS18">
            <v>300</v>
          </cell>
        </row>
        <row r="19">
          <cell r="AD19">
            <v>779510.75561999995</v>
          </cell>
          <cell r="AE19">
            <v>410577.87860999996</v>
          </cell>
          <cell r="AK19">
            <v>812143.21344000008</v>
          </cell>
          <cell r="AL19">
            <v>417263.04991</v>
          </cell>
          <cell r="CJ19">
            <v>25929.902719999998</v>
          </cell>
          <cell r="CL19">
            <v>4905.5024100000001</v>
          </cell>
          <cell r="CM19">
            <v>6666.8365200000007</v>
          </cell>
          <cell r="CN19">
            <v>-7758.2201899999991</v>
          </cell>
          <cell r="CR19">
            <v>0</v>
          </cell>
          <cell r="CS19">
            <v>-8000</v>
          </cell>
        </row>
        <row r="20">
          <cell r="AD20">
            <v>965232.03790999996</v>
          </cell>
          <cell r="AE20">
            <v>520600.16974999994</v>
          </cell>
          <cell r="AK20">
            <v>988305.61443000007</v>
          </cell>
          <cell r="AL20">
            <v>531366.34690999996</v>
          </cell>
          <cell r="CJ20">
            <v>70784.002410000001</v>
          </cell>
          <cell r="CL20">
            <v>1624.7249299999999</v>
          </cell>
          <cell r="CM20">
            <v>31535.169360000007</v>
          </cell>
          <cell r="CN20">
            <v>-661.30357000000004</v>
          </cell>
          <cell r="CR20">
            <v>0</v>
          </cell>
          <cell r="CS20">
            <v>0</v>
          </cell>
        </row>
        <row r="21">
          <cell r="AD21">
            <v>1102831.46639</v>
          </cell>
          <cell r="AE21">
            <v>588332.93632000021</v>
          </cell>
          <cell r="AK21">
            <v>1156428.5426899998</v>
          </cell>
          <cell r="AL21">
            <v>603063.16141000006</v>
          </cell>
          <cell r="CJ21">
            <v>42906.845959999999</v>
          </cell>
          <cell r="CL21">
            <v>7389.4328499999992</v>
          </cell>
          <cell r="CM21">
            <v>1725.8491099999956</v>
          </cell>
          <cell r="CN21">
            <v>-13749.817099999998</v>
          </cell>
          <cell r="CR21">
            <v>69500</v>
          </cell>
          <cell r="CS21">
            <v>-27500</v>
          </cell>
        </row>
        <row r="22">
          <cell r="AD22">
            <v>1002883.4576600001</v>
          </cell>
          <cell r="AE22">
            <v>451793.19418999995</v>
          </cell>
          <cell r="AK22">
            <v>1070775.9491299998</v>
          </cell>
          <cell r="AL22">
            <v>490770.40758</v>
          </cell>
          <cell r="CJ22">
            <v>48367.716770000006</v>
          </cell>
          <cell r="CL22">
            <v>4566.2803800000002</v>
          </cell>
          <cell r="CM22">
            <v>-20849.094229999995</v>
          </cell>
          <cell r="CN22">
            <v>1297.9963400000001</v>
          </cell>
          <cell r="CR22">
            <v>0</v>
          </cell>
          <cell r="CS22">
            <v>0</v>
          </cell>
        </row>
        <row r="23">
          <cell r="AD23">
            <v>968598.72440999991</v>
          </cell>
          <cell r="AE23">
            <v>516252.36077999999</v>
          </cell>
          <cell r="AK23">
            <v>1005889.9329300001</v>
          </cell>
          <cell r="AL23">
            <v>568103.3027</v>
          </cell>
          <cell r="CJ23">
            <v>9304.6856500000013</v>
          </cell>
          <cell r="CL23">
            <v>1224.8851200000001</v>
          </cell>
          <cell r="CM23">
            <v>-15389.77197</v>
          </cell>
          <cell r="CN23">
            <v>-2321.8032299999995</v>
          </cell>
          <cell r="CR23">
            <v>33000</v>
          </cell>
          <cell r="CS23">
            <v>5400</v>
          </cell>
        </row>
        <row r="24">
          <cell r="AD24">
            <v>864246.09586</v>
          </cell>
          <cell r="AE24">
            <v>494029.4402800001</v>
          </cell>
          <cell r="AK24">
            <v>879662.07403999998</v>
          </cell>
          <cell r="AL24">
            <v>506474.32646000001</v>
          </cell>
          <cell r="CJ24">
            <v>78972.626319999996</v>
          </cell>
          <cell r="CL24">
            <v>1723.1929</v>
          </cell>
          <cell r="CM24">
            <v>47080.33778999999</v>
          </cell>
          <cell r="CN24">
            <v>-1655.3860300000001</v>
          </cell>
          <cell r="CR24">
            <v>0</v>
          </cell>
          <cell r="CS24">
            <v>0</v>
          </cell>
        </row>
        <row r="25">
          <cell r="AD25">
            <v>370948.16000000003</v>
          </cell>
          <cell r="AE25">
            <v>190989.43679000004</v>
          </cell>
          <cell r="AK25">
            <v>376709.49018000002</v>
          </cell>
          <cell r="AL25">
            <v>202590.63982000001</v>
          </cell>
          <cell r="CJ25">
            <v>40428.460950000001</v>
          </cell>
          <cell r="CL25">
            <v>283.59778999999997</v>
          </cell>
          <cell r="CM25">
            <v>11865.244200000001</v>
          </cell>
          <cell r="CN25">
            <v>186.79678999999999</v>
          </cell>
          <cell r="CR25">
            <v>0</v>
          </cell>
          <cell r="CS25">
            <v>0</v>
          </cell>
        </row>
        <row r="26">
          <cell r="AD26">
            <v>8019013.1195400003</v>
          </cell>
          <cell r="AE26">
            <v>3764526.7462199996</v>
          </cell>
          <cell r="AK26">
            <v>8251602.5861099996</v>
          </cell>
          <cell r="AL26">
            <v>3726685.58336</v>
          </cell>
          <cell r="CJ26">
            <v>29857.365020000001</v>
          </cell>
          <cell r="CL26">
            <v>375.92804999999998</v>
          </cell>
          <cell r="CM26">
            <v>6247.9950300000019</v>
          </cell>
          <cell r="CN26">
            <v>-3535.0950900000003</v>
          </cell>
          <cell r="CR26">
            <v>1308014</v>
          </cell>
          <cell r="CS26">
            <v>-270986</v>
          </cell>
        </row>
        <row r="27">
          <cell r="AD27">
            <v>6333229.9034399996</v>
          </cell>
          <cell r="AE27">
            <v>3028299.4355300004</v>
          </cell>
          <cell r="AK27">
            <v>6400116.9958699998</v>
          </cell>
          <cell r="AL27">
            <v>3011314.35867</v>
          </cell>
          <cell r="CJ27">
            <v>208687.33718</v>
          </cell>
          <cell r="CL27">
            <v>200</v>
          </cell>
          <cell r="CM27">
            <v>73970.849939999986</v>
          </cell>
          <cell r="CN27">
            <v>-26939.455989999999</v>
          </cell>
          <cell r="CR27">
            <v>1631466.665</v>
          </cell>
          <cell r="CS27">
            <v>-50000</v>
          </cell>
        </row>
        <row r="28">
          <cell r="AD28">
            <v>1675603.6322999999</v>
          </cell>
          <cell r="AE28">
            <v>895145.01792000001</v>
          </cell>
          <cell r="AK28">
            <v>1831661.3322999999</v>
          </cell>
          <cell r="AL28">
            <v>948843.29340999993</v>
          </cell>
          <cell r="CJ28">
            <v>6735.42443</v>
          </cell>
          <cell r="CL28">
            <v>963.48930000000007</v>
          </cell>
          <cell r="CM28">
            <v>-2327.5528700000004</v>
          </cell>
          <cell r="CN28">
            <v>-1410.1521499999999</v>
          </cell>
          <cell r="CR28">
            <v>120000</v>
          </cell>
          <cell r="CS28">
            <v>-9000</v>
          </cell>
        </row>
        <row r="29">
          <cell r="AD29">
            <v>842717.94799999997</v>
          </cell>
          <cell r="AE29">
            <v>405541.8553</v>
          </cell>
          <cell r="AK29">
            <v>863726.86800000002</v>
          </cell>
          <cell r="AL29">
            <v>425808.23626999999</v>
          </cell>
          <cell r="CJ29">
            <v>6891.9455399999997</v>
          </cell>
          <cell r="CL29">
            <v>0</v>
          </cell>
          <cell r="CM29">
            <v>-6114.4489100000001</v>
          </cell>
          <cell r="CN29">
            <v>-8.92</v>
          </cell>
          <cell r="CR29">
            <v>73800</v>
          </cell>
          <cell r="CS29">
            <v>0</v>
          </cell>
        </row>
        <row r="30">
          <cell r="AD30">
            <v>832433.69202999992</v>
          </cell>
          <cell r="AE30">
            <v>429182.60070000001</v>
          </cell>
          <cell r="AK30">
            <v>879688.68215999997</v>
          </cell>
          <cell r="AL30">
            <v>448936.83983000001</v>
          </cell>
          <cell r="CJ30">
            <v>40741.093630000003</v>
          </cell>
          <cell r="CL30">
            <v>3939.7556800000002</v>
          </cell>
          <cell r="CM30">
            <v>28486.102500000001</v>
          </cell>
          <cell r="CN30">
            <v>-166.46621999999934</v>
          </cell>
          <cell r="CR30">
            <v>233499.424</v>
          </cell>
          <cell r="CS30">
            <v>21251.999000000011</v>
          </cell>
        </row>
        <row r="31">
          <cell r="AD31">
            <v>1025578.4699299999</v>
          </cell>
          <cell r="AE31">
            <v>460915.47355</v>
          </cell>
          <cell r="AK31">
            <v>1074616.99468</v>
          </cell>
          <cell r="AL31">
            <v>488972.88801999995</v>
          </cell>
          <cell r="CJ31">
            <v>21527.113089999999</v>
          </cell>
          <cell r="CL31">
            <v>-2343.1635000000001</v>
          </cell>
          <cell r="CM31">
            <v>-28057.414470000003</v>
          </cell>
          <cell r="CN31">
            <v>-2343.1635000000001</v>
          </cell>
          <cell r="CR31">
            <v>0</v>
          </cell>
          <cell r="CS31">
            <v>0</v>
          </cell>
        </row>
        <row r="32">
          <cell r="AD32">
            <v>111276.37164</v>
          </cell>
          <cell r="AE32">
            <v>49481.683549999994</v>
          </cell>
          <cell r="AK32">
            <v>115972.56629</v>
          </cell>
          <cell r="AL32">
            <v>58005.071880000003</v>
          </cell>
          <cell r="CJ32">
            <v>9730.7873</v>
          </cell>
          <cell r="CL32">
            <v>1.54373</v>
          </cell>
          <cell r="CM32">
            <v>-8523.3883299999979</v>
          </cell>
          <cell r="CN32">
            <v>0</v>
          </cell>
          <cell r="CR32">
            <v>0</v>
          </cell>
          <cell r="CS32">
            <v>0</v>
          </cell>
        </row>
        <row r="33">
          <cell r="AD33">
            <v>32095251.849510003</v>
          </cell>
          <cell r="AE33">
            <v>16121003.016999999</v>
          </cell>
          <cell r="AK33">
            <v>33239530.911519997</v>
          </cell>
          <cell r="AL33">
            <v>16533108.711339999</v>
          </cell>
          <cell r="CJ33">
            <v>887088.34544000006</v>
          </cell>
          <cell r="CL33">
            <v>55842.302179999999</v>
          </cell>
          <cell r="CM33">
            <v>105516.89349999998</v>
          </cell>
          <cell r="CN33">
            <v>-156312.55382000003</v>
          </cell>
          <cell r="CR33">
            <v>3700067.0890000002</v>
          </cell>
          <cell r="CS33">
            <v>-331606.00099999999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57"/>
  <sheetViews>
    <sheetView topLeftCell="A143" zoomScale="130" zoomScaleNormal="130" workbookViewId="0">
      <selection activeCell="A153" sqref="A153"/>
    </sheetView>
  </sheetViews>
  <sheetFormatPr defaultColWidth="9.44140625" defaultRowHeight="13.2" x14ac:dyDescent="0.25"/>
  <cols>
    <col min="1" max="1" width="48" style="1" customWidth="1"/>
    <col min="2" max="2" width="12.33203125" style="2" hidden="1" customWidth="1"/>
    <col min="3" max="3" width="11.6640625" style="2" hidden="1" customWidth="1"/>
    <col min="4" max="4" width="13" style="2" hidden="1" customWidth="1"/>
    <col min="5" max="5" width="17.5546875" style="2" hidden="1" customWidth="1"/>
    <col min="6" max="8" width="9.44140625" style="2" hidden="1" customWidth="1"/>
    <col min="9" max="9" width="11.33203125" style="2" hidden="1" customWidth="1"/>
    <col min="10" max="10" width="11.44140625" style="2" hidden="1" customWidth="1"/>
    <col min="11" max="11" width="13.5546875" style="2" hidden="1" customWidth="1"/>
    <col min="12" max="12" width="16.88671875" style="2" hidden="1" customWidth="1"/>
    <col min="13" max="13" width="10.5546875" style="2" hidden="1" customWidth="1"/>
    <col min="14" max="15" width="9.44140625" style="2" hidden="1" customWidth="1"/>
    <col min="16" max="16" width="9.5546875" style="3" customWidth="1"/>
    <col min="17" max="17" width="10" style="3" bestFit="1" customWidth="1"/>
    <col min="18" max="18" width="9.5546875" style="3" customWidth="1"/>
    <col min="19" max="20" width="8.88671875" style="3" customWidth="1"/>
    <col min="21" max="21" width="8.33203125" style="3" customWidth="1"/>
    <col min="22" max="22" width="10.44140625" style="3" bestFit="1" customWidth="1"/>
    <col min="23" max="23" width="9.44140625" style="3"/>
    <col min="24" max="24" width="9.6640625" style="3" customWidth="1"/>
    <col min="25" max="25" width="9.109375" style="3" customWidth="1"/>
    <col min="26" max="26" width="8.6640625" style="3" customWidth="1"/>
    <col min="27" max="27" width="8.33203125" style="3" customWidth="1"/>
    <col min="28" max="29" width="9.6640625" style="3" customWidth="1"/>
    <col min="30" max="30" width="9.5546875" style="3" customWidth="1"/>
    <col min="31" max="31" width="7.6640625" style="3" customWidth="1"/>
    <col min="32" max="32" width="7.88671875" style="3" customWidth="1"/>
    <col min="33" max="33" width="8.5546875" style="3" customWidth="1"/>
    <col min="34" max="16384" width="9.44140625" style="3"/>
  </cols>
  <sheetData>
    <row r="1" spans="1:33" x14ac:dyDescent="0.25">
      <c r="AD1" s="349" t="s">
        <v>0</v>
      </c>
      <c r="AE1" s="349"/>
      <c r="AF1" s="349"/>
      <c r="AG1" s="349"/>
    </row>
    <row r="2" spans="1:33" ht="29.25" customHeight="1" x14ac:dyDescent="0.25">
      <c r="A2" s="350" t="s">
        <v>482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350"/>
      <c r="AC2" s="350"/>
      <c r="AD2" s="350"/>
      <c r="AE2" s="350"/>
      <c r="AF2" s="350"/>
      <c r="AG2" s="350"/>
    </row>
    <row r="3" spans="1:33" ht="13.8" thickBot="1" x14ac:dyDescent="0.3">
      <c r="M3" s="4">
        <f>M27+N27+O27-L27</f>
        <v>0</v>
      </c>
      <c r="P3" s="5"/>
      <c r="Q3" s="5"/>
      <c r="R3" s="5"/>
      <c r="S3" s="6"/>
      <c r="T3" s="6"/>
      <c r="U3" s="6"/>
      <c r="V3" s="5"/>
      <c r="W3" s="5"/>
      <c r="X3" s="5"/>
      <c r="AB3" s="7"/>
      <c r="AC3" s="8"/>
      <c r="AD3" s="7"/>
    </row>
    <row r="4" spans="1:33" s="1" customFormat="1" ht="13.95" customHeight="1" thickTop="1" x14ac:dyDescent="0.25">
      <c r="A4" s="351" t="s">
        <v>1</v>
      </c>
      <c r="B4" s="353" t="s">
        <v>2</v>
      </c>
      <c r="C4" s="353"/>
      <c r="D4" s="353"/>
      <c r="E4" s="353"/>
      <c r="F4" s="353"/>
      <c r="G4" s="353"/>
      <c r="H4" s="353"/>
      <c r="I4" s="353" t="s">
        <v>3</v>
      </c>
      <c r="J4" s="353"/>
      <c r="K4" s="353"/>
      <c r="L4" s="353"/>
      <c r="M4" s="353"/>
      <c r="N4" s="353"/>
      <c r="O4" s="353"/>
      <c r="P4" s="353" t="s">
        <v>4</v>
      </c>
      <c r="Q4" s="353"/>
      <c r="R4" s="353"/>
      <c r="S4" s="353"/>
      <c r="T4" s="353"/>
      <c r="U4" s="353"/>
      <c r="V4" s="353" t="s">
        <v>5</v>
      </c>
      <c r="W4" s="353"/>
      <c r="X4" s="353"/>
      <c r="Y4" s="353"/>
      <c r="Z4" s="353"/>
      <c r="AA4" s="353"/>
      <c r="AB4" s="353" t="s">
        <v>6</v>
      </c>
      <c r="AC4" s="353"/>
      <c r="AD4" s="353"/>
      <c r="AE4" s="353"/>
      <c r="AF4" s="353"/>
      <c r="AG4" s="354"/>
    </row>
    <row r="5" spans="1:33" s="1" customFormat="1" x14ac:dyDescent="0.25">
      <c r="A5" s="352"/>
      <c r="B5" s="345" t="s">
        <v>7</v>
      </c>
      <c r="C5" s="355" t="s">
        <v>8</v>
      </c>
      <c r="D5" s="356"/>
      <c r="E5" s="356"/>
      <c r="F5" s="356"/>
      <c r="G5" s="356"/>
      <c r="H5" s="357"/>
      <c r="I5" s="345" t="s">
        <v>7</v>
      </c>
      <c r="J5" s="9"/>
      <c r="K5" s="346" t="s">
        <v>8</v>
      </c>
      <c r="L5" s="346"/>
      <c r="M5" s="346"/>
      <c r="N5" s="346"/>
      <c r="O5" s="346"/>
      <c r="P5" s="345" t="s">
        <v>7</v>
      </c>
      <c r="Q5" s="346" t="s">
        <v>9</v>
      </c>
      <c r="R5" s="346"/>
      <c r="S5" s="346"/>
      <c r="T5" s="346"/>
      <c r="U5" s="346"/>
      <c r="V5" s="345" t="s">
        <v>7</v>
      </c>
      <c r="W5" s="346" t="s">
        <v>9</v>
      </c>
      <c r="X5" s="346"/>
      <c r="Y5" s="346"/>
      <c r="Z5" s="346"/>
      <c r="AA5" s="346"/>
      <c r="AB5" s="347" t="s">
        <v>7</v>
      </c>
      <c r="AC5" s="346" t="s">
        <v>9</v>
      </c>
      <c r="AD5" s="346"/>
      <c r="AE5" s="346"/>
      <c r="AF5" s="346"/>
      <c r="AG5" s="360"/>
    </row>
    <row r="6" spans="1:33" s="1" customFormat="1" ht="13.2" customHeight="1" x14ac:dyDescent="0.25">
      <c r="A6" s="352"/>
      <c r="B6" s="345"/>
      <c r="C6" s="361" t="s">
        <v>10</v>
      </c>
      <c r="D6" s="345" t="s">
        <v>11</v>
      </c>
      <c r="E6" s="345" t="s">
        <v>12</v>
      </c>
      <c r="F6" s="348" t="s">
        <v>13</v>
      </c>
      <c r="G6" s="348"/>
      <c r="H6" s="348"/>
      <c r="I6" s="345"/>
      <c r="J6" s="361" t="s">
        <v>10</v>
      </c>
      <c r="K6" s="345" t="s">
        <v>11</v>
      </c>
      <c r="L6" s="345" t="s">
        <v>12</v>
      </c>
      <c r="M6" s="348" t="s">
        <v>13</v>
      </c>
      <c r="N6" s="348"/>
      <c r="O6" s="348"/>
      <c r="P6" s="345"/>
      <c r="Q6" s="345" t="s">
        <v>11</v>
      </c>
      <c r="R6" s="347" t="s">
        <v>12</v>
      </c>
      <c r="S6" s="348" t="s">
        <v>13</v>
      </c>
      <c r="T6" s="348"/>
      <c r="U6" s="348"/>
      <c r="V6" s="345"/>
      <c r="W6" s="345" t="s">
        <v>11</v>
      </c>
      <c r="X6" s="347" t="s">
        <v>12</v>
      </c>
      <c r="Y6" s="348" t="s">
        <v>13</v>
      </c>
      <c r="Z6" s="348"/>
      <c r="AA6" s="348"/>
      <c r="AB6" s="347"/>
      <c r="AC6" s="347" t="s">
        <v>11</v>
      </c>
      <c r="AD6" s="347" t="s">
        <v>12</v>
      </c>
      <c r="AE6" s="358" t="s">
        <v>13</v>
      </c>
      <c r="AF6" s="358"/>
      <c r="AG6" s="359"/>
    </row>
    <row r="7" spans="1:33" s="1" customFormat="1" ht="45.6" customHeight="1" x14ac:dyDescent="0.25">
      <c r="A7" s="352"/>
      <c r="B7" s="345"/>
      <c r="C7" s="362"/>
      <c r="D7" s="345"/>
      <c r="E7" s="345"/>
      <c r="F7" s="10" t="s">
        <v>14</v>
      </c>
      <c r="G7" s="10" t="s">
        <v>15</v>
      </c>
      <c r="H7" s="10" t="s">
        <v>16</v>
      </c>
      <c r="I7" s="345"/>
      <c r="J7" s="362"/>
      <c r="K7" s="345"/>
      <c r="L7" s="345"/>
      <c r="M7" s="10" t="s">
        <v>14</v>
      </c>
      <c r="N7" s="10" t="s">
        <v>15</v>
      </c>
      <c r="O7" s="10" t="s">
        <v>16</v>
      </c>
      <c r="P7" s="345"/>
      <c r="Q7" s="345"/>
      <c r="R7" s="347"/>
      <c r="S7" s="10" t="s">
        <v>14</v>
      </c>
      <c r="T7" s="10" t="s">
        <v>15</v>
      </c>
      <c r="U7" s="10" t="s">
        <v>16</v>
      </c>
      <c r="V7" s="345"/>
      <c r="W7" s="345"/>
      <c r="X7" s="347"/>
      <c r="Y7" s="10" t="s">
        <v>14</v>
      </c>
      <c r="Z7" s="10" t="s">
        <v>15</v>
      </c>
      <c r="AA7" s="10" t="s">
        <v>16</v>
      </c>
      <c r="AB7" s="347"/>
      <c r="AC7" s="347"/>
      <c r="AD7" s="347"/>
      <c r="AE7" s="11" t="s">
        <v>14</v>
      </c>
      <c r="AF7" s="11" t="s">
        <v>15</v>
      </c>
      <c r="AG7" s="12" t="s">
        <v>17</v>
      </c>
    </row>
    <row r="8" spans="1:33" s="18" customFormat="1" ht="10.199999999999999" x14ac:dyDescent="0.25">
      <c r="A8" s="13" t="s">
        <v>18</v>
      </c>
      <c r="B8" s="14"/>
      <c r="C8" s="14"/>
      <c r="D8" s="15"/>
      <c r="E8" s="14"/>
      <c r="F8" s="16"/>
      <c r="G8" s="16"/>
      <c r="H8" s="16"/>
      <c r="I8" s="14"/>
      <c r="J8" s="14"/>
      <c r="K8" s="14"/>
      <c r="L8" s="14"/>
      <c r="M8" s="16"/>
      <c r="N8" s="16"/>
      <c r="O8" s="16"/>
      <c r="P8" s="14" t="s">
        <v>19</v>
      </c>
      <c r="Q8" s="14" t="s">
        <v>20</v>
      </c>
      <c r="R8" s="14" t="s">
        <v>21</v>
      </c>
      <c r="S8" s="16">
        <v>4</v>
      </c>
      <c r="T8" s="16">
        <v>5</v>
      </c>
      <c r="U8" s="16">
        <v>6</v>
      </c>
      <c r="V8" s="14" t="s">
        <v>22</v>
      </c>
      <c r="W8" s="14" t="s">
        <v>23</v>
      </c>
      <c r="X8" s="14" t="s">
        <v>24</v>
      </c>
      <c r="Y8" s="16">
        <v>10</v>
      </c>
      <c r="Z8" s="16">
        <v>11</v>
      </c>
      <c r="AA8" s="16">
        <v>12</v>
      </c>
      <c r="AB8" s="14" t="s">
        <v>25</v>
      </c>
      <c r="AC8" s="14" t="s">
        <v>26</v>
      </c>
      <c r="AD8" s="14" t="s">
        <v>27</v>
      </c>
      <c r="AE8" s="16" t="s">
        <v>28</v>
      </c>
      <c r="AF8" s="16" t="s">
        <v>29</v>
      </c>
      <c r="AG8" s="17" t="s">
        <v>30</v>
      </c>
    </row>
    <row r="9" spans="1:33" s="1" customFormat="1" x14ac:dyDescent="0.25">
      <c r="A9" s="19" t="s">
        <v>31</v>
      </c>
      <c r="B9" s="20">
        <f>B12+B13+B14+B15+B16+B17+B18+B19+B20+B21+B22+B23+B24+B25+B26-B11+B28</f>
        <v>0</v>
      </c>
      <c r="C9" s="20">
        <f t="shared" ref="C9:D9" si="0">C12+C13+C14+C15+C16+C17+C18+C19+C20+C21+C22+C23+C24+C25+C26-C11+C28</f>
        <v>0</v>
      </c>
      <c r="D9" s="20">
        <f t="shared" si="0"/>
        <v>0</v>
      </c>
      <c r="E9" s="20">
        <f>E12+E13+E14+E15+E16+E17+E18+E19+E20+E21+E22+E23+E24+E25+E26-E11+E28</f>
        <v>0</v>
      </c>
      <c r="F9" s="20">
        <f t="shared" ref="F9:O9" si="1">F12+F13+F14+F15+F16+F17+F18+F19+F20+F21+F22+F23+F24+F25+F26-F11+F28</f>
        <v>-1.9073486328125E-6</v>
      </c>
      <c r="G9" s="20">
        <f t="shared" si="1"/>
        <v>-4.76837158203125E-7</v>
      </c>
      <c r="H9" s="20">
        <f t="shared" si="1"/>
        <v>-1.1920928955078125E-7</v>
      </c>
      <c r="I9" s="20">
        <f t="shared" si="1"/>
        <v>3.814697265625E-6</v>
      </c>
      <c r="J9" s="20">
        <f t="shared" si="1"/>
        <v>0</v>
      </c>
      <c r="K9" s="20">
        <f t="shared" si="1"/>
        <v>0</v>
      </c>
      <c r="L9" s="20">
        <f t="shared" si="1"/>
        <v>9.5367431640625E-7</v>
      </c>
      <c r="M9" s="20">
        <f t="shared" si="1"/>
        <v>0</v>
      </c>
      <c r="N9" s="20">
        <f t="shared" si="1"/>
        <v>2.384185791015625E-7</v>
      </c>
      <c r="O9" s="20">
        <f t="shared" si="1"/>
        <v>5.9604644775390625E-8</v>
      </c>
      <c r="P9" s="21"/>
      <c r="Q9" s="21"/>
      <c r="R9" s="22">
        <f>T117+U117</f>
        <v>1171.69746758</v>
      </c>
      <c r="S9" s="23"/>
      <c r="T9" s="23"/>
      <c r="U9" s="23"/>
      <c r="V9" s="23"/>
      <c r="W9" s="23"/>
      <c r="X9" s="22">
        <f>Z117+AA117</f>
        <v>504.41519506999998</v>
      </c>
      <c r="Y9" s="21"/>
      <c r="Z9" s="21"/>
      <c r="AA9" s="21"/>
      <c r="AB9" s="21"/>
      <c r="AC9" s="21"/>
      <c r="AD9" s="21"/>
      <c r="AE9" s="21"/>
      <c r="AF9" s="21"/>
      <c r="AG9" s="24"/>
    </row>
    <row r="10" spans="1:33" s="32" customFormat="1" hidden="1" x14ac:dyDescent="0.25">
      <c r="A10" s="25" t="s">
        <v>32</v>
      </c>
      <c r="B10" s="26">
        <v>75619724148.669998</v>
      </c>
      <c r="C10" s="26">
        <v>20211057126.709999</v>
      </c>
      <c r="D10" s="26">
        <v>62563831958.290001</v>
      </c>
      <c r="E10" s="27">
        <f>F10+G10+H10-E117</f>
        <v>32095251849.510002</v>
      </c>
      <c r="F10" s="26">
        <v>18839853136.880001</v>
      </c>
      <c r="G10" s="26">
        <v>12434186435.75</v>
      </c>
      <c r="H10" s="26">
        <v>1992909744.46</v>
      </c>
      <c r="I10" s="26">
        <v>38161028595.709999</v>
      </c>
      <c r="J10" s="26">
        <v>10636734699.51</v>
      </c>
      <c r="K10" s="26">
        <v>32172345083.150002</v>
      </c>
      <c r="L10" s="27">
        <f>+M10+N10+O10-L117</f>
        <v>16121003017</v>
      </c>
      <c r="M10" s="28">
        <v>9033092812.7700005</v>
      </c>
      <c r="N10" s="28">
        <v>6771596989.0100002</v>
      </c>
      <c r="O10" s="28">
        <v>820728410.28999996</v>
      </c>
      <c r="P10" s="29">
        <f t="shared" ref="P10:P43" si="2">B10/1000000</f>
        <v>75619.724148669993</v>
      </c>
      <c r="Q10" s="29">
        <f t="shared" ref="Q10:V10" si="3">D10/1000000</f>
        <v>62563.83195829</v>
      </c>
      <c r="R10" s="29">
        <f t="shared" si="3"/>
        <v>32095.251849510001</v>
      </c>
      <c r="S10" s="29">
        <f t="shared" si="3"/>
        <v>18839.85313688</v>
      </c>
      <c r="T10" s="29">
        <f t="shared" si="3"/>
        <v>12434.18643575</v>
      </c>
      <c r="U10" s="29">
        <f t="shared" si="3"/>
        <v>1992.90974446</v>
      </c>
      <c r="V10" s="29">
        <f t="shared" si="3"/>
        <v>38161.028595709999</v>
      </c>
      <c r="W10" s="29">
        <f t="shared" ref="W10:AA10" si="4">K10/1000000</f>
        <v>32172.345083150001</v>
      </c>
      <c r="X10" s="29">
        <f t="shared" si="4"/>
        <v>16121.003016999999</v>
      </c>
      <c r="Y10" s="29">
        <f t="shared" si="4"/>
        <v>9033.0928127700008</v>
      </c>
      <c r="Z10" s="29">
        <f t="shared" si="4"/>
        <v>6771.5969890100005</v>
      </c>
      <c r="AA10" s="29">
        <f t="shared" si="4"/>
        <v>820.72841028999994</v>
      </c>
      <c r="AB10" s="30">
        <f t="shared" ref="AB10:AG10" si="5">V10/P10%</f>
        <v>50.464384821987188</v>
      </c>
      <c r="AC10" s="30">
        <f t="shared" si="5"/>
        <v>51.423233002413653</v>
      </c>
      <c r="AD10" s="29">
        <f t="shared" si="5"/>
        <v>50.228622889731639</v>
      </c>
      <c r="AE10" s="29">
        <f t="shared" si="5"/>
        <v>47.946726267665262</v>
      </c>
      <c r="AF10" s="29">
        <f t="shared" si="5"/>
        <v>54.459509868218845</v>
      </c>
      <c r="AG10" s="31">
        <f t="shared" si="5"/>
        <v>41.182417446224342</v>
      </c>
    </row>
    <row r="11" spans="1:33" s="32" customFormat="1" x14ac:dyDescent="0.25">
      <c r="A11" s="33" t="s">
        <v>33</v>
      </c>
      <c r="B11" s="26">
        <v>58590780751.050003</v>
      </c>
      <c r="C11" s="26">
        <v>711466.67</v>
      </c>
      <c r="D11" s="26">
        <v>45462380685.470001</v>
      </c>
      <c r="E11" s="34">
        <f>F11+G11+H11</f>
        <v>13129111532.25</v>
      </c>
      <c r="F11" s="26">
        <v>9663801791.7600002</v>
      </c>
      <c r="G11" s="26">
        <v>2535866044.29</v>
      </c>
      <c r="H11" s="26">
        <v>929443696.19999993</v>
      </c>
      <c r="I11" s="26">
        <v>30313002536.259998</v>
      </c>
      <c r="J11" s="26">
        <v>0</v>
      </c>
      <c r="K11" s="26">
        <v>24257525501.619999</v>
      </c>
      <c r="L11" s="34">
        <f>M11+N11+O11</f>
        <v>6055477034.6399994</v>
      </c>
      <c r="M11" s="26">
        <v>4423245535.9899998</v>
      </c>
      <c r="N11" s="26">
        <v>1249957110.3099999</v>
      </c>
      <c r="O11" s="26">
        <v>382274388.33999997</v>
      </c>
      <c r="P11" s="29">
        <v>58590.780751050006</v>
      </c>
      <c r="Q11" s="29">
        <v>45462.380685470001</v>
      </c>
      <c r="R11" s="29">
        <v>13129.111532250001</v>
      </c>
      <c r="S11" s="29">
        <v>9663.8017917600009</v>
      </c>
      <c r="T11" s="29">
        <v>2535.86604429</v>
      </c>
      <c r="U11" s="29">
        <v>929.44369619999998</v>
      </c>
      <c r="V11" s="29">
        <v>30313.002536259999</v>
      </c>
      <c r="W11" s="29">
        <v>24257.525501619999</v>
      </c>
      <c r="X11" s="29">
        <v>6055.4770346399991</v>
      </c>
      <c r="Y11" s="29">
        <v>4423.2455359899996</v>
      </c>
      <c r="Z11" s="29">
        <v>1249.95711031</v>
      </c>
      <c r="AA11" s="29">
        <v>382.27438833999997</v>
      </c>
      <c r="AB11" s="29">
        <v>51.736812767624293</v>
      </c>
      <c r="AC11" s="29">
        <v>53.35735862458435</v>
      </c>
      <c r="AD11" s="29">
        <v>46.122519560942763</v>
      </c>
      <c r="AE11" s="29">
        <v>45.771277508625566</v>
      </c>
      <c r="AF11" s="29">
        <v>49.291133225452647</v>
      </c>
      <c r="AG11" s="31">
        <v>41.129375550441225</v>
      </c>
    </row>
    <row r="12" spans="1:33" x14ac:dyDescent="0.25">
      <c r="A12" s="35" t="s">
        <v>34</v>
      </c>
      <c r="B12" s="36">
        <v>11054825100</v>
      </c>
      <c r="C12" s="36">
        <v>0</v>
      </c>
      <c r="D12" s="36">
        <v>11054825100</v>
      </c>
      <c r="E12" s="34">
        <f t="shared" ref="E12:E26" si="6">F12+G12+H12</f>
        <v>0</v>
      </c>
      <c r="F12" s="36"/>
      <c r="G12" s="36"/>
      <c r="H12" s="36"/>
      <c r="I12" s="36">
        <v>7608417944.8599997</v>
      </c>
      <c r="J12" s="36">
        <v>0</v>
      </c>
      <c r="K12" s="36">
        <v>7608417944.8599997</v>
      </c>
      <c r="L12" s="34">
        <f t="shared" ref="L12:L28" si="7">M12+N12+O12</f>
        <v>0</v>
      </c>
      <c r="M12" s="36"/>
      <c r="N12" s="36"/>
      <c r="O12" s="36"/>
      <c r="P12" s="37">
        <v>11054.8251</v>
      </c>
      <c r="Q12" s="37">
        <v>11054.8251</v>
      </c>
      <c r="R12" s="37">
        <v>0</v>
      </c>
      <c r="S12" s="37">
        <v>0</v>
      </c>
      <c r="T12" s="37">
        <v>0</v>
      </c>
      <c r="U12" s="37">
        <v>0</v>
      </c>
      <c r="V12" s="37">
        <v>7608.4179448599998</v>
      </c>
      <c r="W12" s="37">
        <v>7608.4179448599998</v>
      </c>
      <c r="X12" s="37">
        <v>0</v>
      </c>
      <c r="Y12" s="37">
        <v>0</v>
      </c>
      <c r="Z12" s="37">
        <v>0</v>
      </c>
      <c r="AA12" s="37">
        <v>0</v>
      </c>
      <c r="AB12" s="37">
        <v>68.824408129803885</v>
      </c>
      <c r="AC12" s="37">
        <v>68.824408129803885</v>
      </c>
      <c r="AD12" s="38" t="s">
        <v>35</v>
      </c>
      <c r="AE12" s="38" t="s">
        <v>35</v>
      </c>
      <c r="AF12" s="38" t="s">
        <v>35</v>
      </c>
      <c r="AG12" s="39" t="s">
        <v>35</v>
      </c>
    </row>
    <row r="13" spans="1:33" x14ac:dyDescent="0.25">
      <c r="A13" s="35" t="s">
        <v>36</v>
      </c>
      <c r="B13" s="36">
        <v>25559803318.689999</v>
      </c>
      <c r="C13" s="36">
        <v>0</v>
      </c>
      <c r="D13" s="36">
        <v>16964808500</v>
      </c>
      <c r="E13" s="34">
        <f t="shared" si="6"/>
        <v>8594994818.6900005</v>
      </c>
      <c r="F13" s="36">
        <v>6687223800</v>
      </c>
      <c r="G13" s="36">
        <v>1572472384</v>
      </c>
      <c r="H13" s="36">
        <v>335298634.69</v>
      </c>
      <c r="I13" s="36">
        <v>11841171417.91</v>
      </c>
      <c r="J13" s="36">
        <v>0</v>
      </c>
      <c r="K13" s="36">
        <v>7868183077.0900002</v>
      </c>
      <c r="L13" s="34">
        <f t="shared" si="7"/>
        <v>3972988340.8200002</v>
      </c>
      <c r="M13" s="36">
        <v>3030603203.5900002</v>
      </c>
      <c r="N13" s="36">
        <v>776324181.70000005</v>
      </c>
      <c r="O13" s="36">
        <v>166060955.53</v>
      </c>
      <c r="P13" s="37">
        <v>25559.803318689999</v>
      </c>
      <c r="Q13" s="37">
        <v>16964.808499999999</v>
      </c>
      <c r="R13" s="37">
        <v>8594.9948186900001</v>
      </c>
      <c r="S13" s="37">
        <v>6687.2237999999998</v>
      </c>
      <c r="T13" s="37">
        <v>1572.4723839999999</v>
      </c>
      <c r="U13" s="37">
        <v>335.29863468999997</v>
      </c>
      <c r="V13" s="37">
        <v>11841.17141791</v>
      </c>
      <c r="W13" s="37">
        <v>7868.1830770900006</v>
      </c>
      <c r="X13" s="37">
        <v>3972.9883408200003</v>
      </c>
      <c r="Y13" s="37">
        <v>3030.6032035900002</v>
      </c>
      <c r="Z13" s="37">
        <v>776.32418170000005</v>
      </c>
      <c r="AA13" s="37">
        <v>166.06095553</v>
      </c>
      <c r="AB13" s="40">
        <v>46.327318212387908</v>
      </c>
      <c r="AC13" s="40">
        <v>46.379439397090756</v>
      </c>
      <c r="AD13" s="40">
        <v>46.224441371164673</v>
      </c>
      <c r="AE13" s="40">
        <v>45.319302811280224</v>
      </c>
      <c r="AF13" s="40">
        <v>49.369654411686007</v>
      </c>
      <c r="AG13" s="41">
        <v>49.526284437015825</v>
      </c>
    </row>
    <row r="14" spans="1:33" x14ac:dyDescent="0.25">
      <c r="A14" s="35" t="s">
        <v>37</v>
      </c>
      <c r="B14" s="36">
        <v>3865479444.3200002</v>
      </c>
      <c r="C14" s="36">
        <v>0</v>
      </c>
      <c r="D14" s="36">
        <v>3602130400</v>
      </c>
      <c r="E14" s="34">
        <f t="shared" si="6"/>
        <v>263349044.31999999</v>
      </c>
      <c r="F14" s="36">
        <v>31764253</v>
      </c>
      <c r="G14" s="36">
        <v>191325774</v>
      </c>
      <c r="H14" s="36">
        <v>40259017.32</v>
      </c>
      <c r="I14" s="36">
        <v>2099079661.05</v>
      </c>
      <c r="J14" s="36">
        <v>0</v>
      </c>
      <c r="K14" s="36">
        <v>1966548234.8199999</v>
      </c>
      <c r="L14" s="34">
        <f t="shared" si="7"/>
        <v>132531426.22999999</v>
      </c>
      <c r="M14" s="36">
        <v>15984615.35</v>
      </c>
      <c r="N14" s="36">
        <v>96311780.280000001</v>
      </c>
      <c r="O14" s="36">
        <v>20235030.600000001</v>
      </c>
      <c r="P14" s="37">
        <v>3865.4794443200003</v>
      </c>
      <c r="Q14" s="37">
        <v>3602.1304</v>
      </c>
      <c r="R14" s="37">
        <v>263.34904432000002</v>
      </c>
      <c r="S14" s="37">
        <v>31.764253</v>
      </c>
      <c r="T14" s="37">
        <v>191.325774</v>
      </c>
      <c r="U14" s="37">
        <v>40.259017319999998</v>
      </c>
      <c r="V14" s="37">
        <v>2099.0796610500001</v>
      </c>
      <c r="W14" s="37">
        <v>1966.5482348199998</v>
      </c>
      <c r="X14" s="37">
        <v>132.53142622999999</v>
      </c>
      <c r="Y14" s="37">
        <v>15.98461535</v>
      </c>
      <c r="Z14" s="37">
        <v>96.311780280000008</v>
      </c>
      <c r="AA14" s="37">
        <v>20.235030600000002</v>
      </c>
      <c r="AB14" s="40">
        <v>54.303216231932694</v>
      </c>
      <c r="AC14" s="40">
        <v>54.594032320984262</v>
      </c>
      <c r="AD14" s="40">
        <v>50.32538719561812</v>
      </c>
      <c r="AE14" s="40">
        <v>50.322654683552614</v>
      </c>
      <c r="AF14" s="40">
        <v>50.339156228893664</v>
      </c>
      <c r="AG14" s="41">
        <v>50.262107589863064</v>
      </c>
    </row>
    <row r="15" spans="1:33" x14ac:dyDescent="0.25">
      <c r="A15" s="35" t="s">
        <v>38</v>
      </c>
      <c r="B15" s="36">
        <v>3622166157.5500002</v>
      </c>
      <c r="C15" s="36">
        <v>0</v>
      </c>
      <c r="D15" s="36">
        <v>2470160000</v>
      </c>
      <c r="E15" s="34">
        <f t="shared" si="6"/>
        <v>1152006157.55</v>
      </c>
      <c r="F15" s="36">
        <v>814964000</v>
      </c>
      <c r="G15" s="36">
        <v>324154597</v>
      </c>
      <c r="H15" s="36">
        <v>12887560.549999999</v>
      </c>
      <c r="I15" s="36">
        <v>2043666190.3099999</v>
      </c>
      <c r="J15" s="36">
        <v>0</v>
      </c>
      <c r="K15" s="36">
        <v>1494198699.4200001</v>
      </c>
      <c r="L15" s="34">
        <f t="shared" si="7"/>
        <v>549467490.88999999</v>
      </c>
      <c r="M15" s="36">
        <v>389771030.45999998</v>
      </c>
      <c r="N15" s="36">
        <v>154373624.34999999</v>
      </c>
      <c r="O15" s="36">
        <v>5322836.08</v>
      </c>
      <c r="P15" s="37">
        <v>3622.1661575500002</v>
      </c>
      <c r="Q15" s="37">
        <v>2470.16</v>
      </c>
      <c r="R15" s="37">
        <v>1152.0061575499999</v>
      </c>
      <c r="S15" s="37">
        <v>814.96400000000006</v>
      </c>
      <c r="T15" s="37">
        <v>324.15459700000002</v>
      </c>
      <c r="U15" s="37">
        <v>12.887560549999998</v>
      </c>
      <c r="V15" s="37">
        <v>2043.66619031</v>
      </c>
      <c r="W15" s="37">
        <v>1494.1986994200001</v>
      </c>
      <c r="X15" s="37">
        <v>549.46749089000002</v>
      </c>
      <c r="Y15" s="37">
        <v>389.77103045999996</v>
      </c>
      <c r="Z15" s="37">
        <v>154.37362435</v>
      </c>
      <c r="AA15" s="37">
        <v>5.3228360800000001</v>
      </c>
      <c r="AB15" s="40">
        <v>56.421105532395487</v>
      </c>
      <c r="AC15" s="40">
        <v>60.48995609272275</v>
      </c>
      <c r="AD15" s="40">
        <v>47.696575863671264</v>
      </c>
      <c r="AE15" s="40">
        <v>47.826778908025382</v>
      </c>
      <c r="AF15" s="40">
        <v>47.623456763749054</v>
      </c>
      <c r="AG15" s="42">
        <v>41.302122766748127</v>
      </c>
    </row>
    <row r="16" spans="1:33" x14ac:dyDescent="0.25">
      <c r="A16" s="35" t="s">
        <v>39</v>
      </c>
      <c r="B16" s="36">
        <v>8352731771.6700001</v>
      </c>
      <c r="C16" s="36">
        <v>0</v>
      </c>
      <c r="D16" s="36">
        <v>7475694000</v>
      </c>
      <c r="E16" s="34">
        <f t="shared" si="6"/>
        <v>877037771.66999996</v>
      </c>
      <c r="F16" s="36">
        <v>586060700</v>
      </c>
      <c r="G16" s="36">
        <v>0</v>
      </c>
      <c r="H16" s="36">
        <v>290977071.66999996</v>
      </c>
      <c r="I16" s="36">
        <v>3695470736.0799999</v>
      </c>
      <c r="J16" s="36">
        <v>0</v>
      </c>
      <c r="K16" s="36">
        <v>3424833921.27</v>
      </c>
      <c r="L16" s="34">
        <f t="shared" si="7"/>
        <v>270636814.81</v>
      </c>
      <c r="M16" s="36">
        <v>190395641.19</v>
      </c>
      <c r="N16" s="36">
        <v>0</v>
      </c>
      <c r="O16" s="36">
        <v>80241173.620000005</v>
      </c>
      <c r="P16" s="37">
        <v>8352.7317716699999</v>
      </c>
      <c r="Q16" s="37">
        <v>7475.6940000000004</v>
      </c>
      <c r="R16" s="37">
        <v>877.03777166999998</v>
      </c>
      <c r="S16" s="37">
        <v>586.0607</v>
      </c>
      <c r="T16" s="37">
        <v>0</v>
      </c>
      <c r="U16" s="37">
        <v>290.97707166999993</v>
      </c>
      <c r="V16" s="37">
        <v>3695.4707360799998</v>
      </c>
      <c r="W16" s="37">
        <v>3424.8339212699998</v>
      </c>
      <c r="X16" s="37">
        <v>270.63681480999998</v>
      </c>
      <c r="Y16" s="37">
        <v>190.39564118999999</v>
      </c>
      <c r="Z16" s="37">
        <v>0</v>
      </c>
      <c r="AA16" s="37">
        <v>80.241173619999998</v>
      </c>
      <c r="AB16" s="40">
        <v>44.242660211045511</v>
      </c>
      <c r="AC16" s="40">
        <v>45.812922803822623</v>
      </c>
      <c r="AD16" s="40">
        <v>30.858056922071942</v>
      </c>
      <c r="AE16" s="40">
        <v>32.487358594425459</v>
      </c>
      <c r="AF16" s="38" t="s">
        <v>35</v>
      </c>
      <c r="AG16" s="42">
        <v>27.576459258275282</v>
      </c>
    </row>
    <row r="17" spans="1:33" ht="26.4" x14ac:dyDescent="0.25">
      <c r="A17" s="35" t="s">
        <v>40</v>
      </c>
      <c r="B17" s="36">
        <v>2601465000</v>
      </c>
      <c r="C17" s="36">
        <v>0</v>
      </c>
      <c r="D17" s="36">
        <v>2601465000</v>
      </c>
      <c r="E17" s="34">
        <f t="shared" si="6"/>
        <v>0</v>
      </c>
      <c r="F17" s="43"/>
      <c r="G17" s="43"/>
      <c r="H17" s="43"/>
      <c r="I17" s="44">
        <v>1231435867.74</v>
      </c>
      <c r="J17" s="44">
        <v>0</v>
      </c>
      <c r="K17" s="44">
        <v>1231435867.74</v>
      </c>
      <c r="L17" s="34">
        <f t="shared" si="7"/>
        <v>0</v>
      </c>
      <c r="M17" s="45"/>
      <c r="N17" s="45"/>
      <c r="O17" s="45"/>
      <c r="P17" s="37">
        <v>2601.4650000000001</v>
      </c>
      <c r="Q17" s="37">
        <v>2601.4650000000001</v>
      </c>
      <c r="R17" s="37">
        <v>0</v>
      </c>
      <c r="S17" s="37">
        <v>0</v>
      </c>
      <c r="T17" s="37">
        <v>0</v>
      </c>
      <c r="U17" s="37">
        <v>0</v>
      </c>
      <c r="V17" s="37">
        <v>1231.43586774</v>
      </c>
      <c r="W17" s="37">
        <v>1231.43586774</v>
      </c>
      <c r="X17" s="37">
        <v>0</v>
      </c>
      <c r="Y17" s="37">
        <v>0</v>
      </c>
      <c r="Z17" s="37">
        <v>0</v>
      </c>
      <c r="AA17" s="37">
        <v>0</v>
      </c>
      <c r="AB17" s="40">
        <v>47.336245836096197</v>
      </c>
      <c r="AC17" s="40">
        <v>47.336245836096197</v>
      </c>
      <c r="AD17" s="38" t="s">
        <v>35</v>
      </c>
      <c r="AE17" s="38" t="s">
        <v>35</v>
      </c>
      <c r="AF17" s="38" t="s">
        <v>35</v>
      </c>
      <c r="AG17" s="46" t="s">
        <v>35</v>
      </c>
    </row>
    <row r="18" spans="1:33" x14ac:dyDescent="0.25">
      <c r="A18" s="35" t="s">
        <v>41</v>
      </c>
      <c r="B18" s="36">
        <v>311886599</v>
      </c>
      <c r="C18" s="36">
        <v>0</v>
      </c>
      <c r="D18" s="36">
        <v>112758000</v>
      </c>
      <c r="E18" s="34">
        <f t="shared" si="6"/>
        <v>199128599</v>
      </c>
      <c r="F18" s="36">
        <v>147427600</v>
      </c>
      <c r="G18" s="36">
        <v>48745222</v>
      </c>
      <c r="H18" s="36">
        <v>2955777</v>
      </c>
      <c r="I18" s="36">
        <v>165168834.44</v>
      </c>
      <c r="J18" s="36">
        <v>0</v>
      </c>
      <c r="K18" s="44">
        <v>76875636.299999997</v>
      </c>
      <c r="L18" s="34">
        <f t="shared" si="7"/>
        <v>88293198.140000001</v>
      </c>
      <c r="M18" s="36">
        <v>67284084.170000002</v>
      </c>
      <c r="N18" s="36">
        <v>19937092.390000001</v>
      </c>
      <c r="O18" s="36">
        <v>1072021.58</v>
      </c>
      <c r="P18" s="37">
        <v>311.88659899999999</v>
      </c>
      <c r="Q18" s="37">
        <v>112.758</v>
      </c>
      <c r="R18" s="37">
        <v>199.12859900000001</v>
      </c>
      <c r="S18" s="37">
        <v>147.42760000000001</v>
      </c>
      <c r="T18" s="37">
        <v>48.745221999999998</v>
      </c>
      <c r="U18" s="37">
        <v>2.9557769999999999</v>
      </c>
      <c r="V18" s="37">
        <v>165.16883443999998</v>
      </c>
      <c r="W18" s="37">
        <v>76.875636299999996</v>
      </c>
      <c r="X18" s="37">
        <v>88.293198140000001</v>
      </c>
      <c r="Y18" s="37">
        <v>67.28408417</v>
      </c>
      <c r="Z18" s="37">
        <v>19.93709239</v>
      </c>
      <c r="AA18" s="37">
        <v>1.0720215800000001</v>
      </c>
      <c r="AB18" s="40">
        <v>52.957977344836159</v>
      </c>
      <c r="AC18" s="37">
        <v>68.177545096578513</v>
      </c>
      <c r="AD18" s="40">
        <v>44.339787746912229</v>
      </c>
      <c r="AE18" s="40">
        <v>45.638729905390846</v>
      </c>
      <c r="AF18" s="40">
        <v>40.900608453480835</v>
      </c>
      <c r="AG18" s="41">
        <v>36.268689417368101</v>
      </c>
    </row>
    <row r="19" spans="1:33" ht="26.4" x14ac:dyDescent="0.25">
      <c r="A19" s="35" t="s">
        <v>42</v>
      </c>
      <c r="B19" s="36">
        <v>1183.79</v>
      </c>
      <c r="C19" s="36">
        <v>0</v>
      </c>
      <c r="D19" s="36">
        <v>0</v>
      </c>
      <c r="E19" s="34">
        <f t="shared" si="6"/>
        <v>1183.79</v>
      </c>
      <c r="F19" s="36">
        <v>1000</v>
      </c>
      <c r="G19" s="36">
        <v>0</v>
      </c>
      <c r="H19" s="36">
        <v>183.79</v>
      </c>
      <c r="I19" s="47">
        <v>178715.27</v>
      </c>
      <c r="J19" s="47">
        <v>0</v>
      </c>
      <c r="K19" s="47">
        <v>17383.919999999998</v>
      </c>
      <c r="L19" s="34">
        <f t="shared" si="7"/>
        <v>161331.35</v>
      </c>
      <c r="M19" s="47">
        <v>-4412.67</v>
      </c>
      <c r="N19" s="47">
        <v>156367.42000000001</v>
      </c>
      <c r="O19" s="47">
        <v>9376.6</v>
      </c>
      <c r="P19" s="37">
        <v>1.1837899999999999E-3</v>
      </c>
      <c r="Q19" s="37">
        <v>0</v>
      </c>
      <c r="R19" s="37">
        <v>1.1837899999999999E-3</v>
      </c>
      <c r="S19" s="37">
        <v>1E-3</v>
      </c>
      <c r="T19" s="37">
        <v>0</v>
      </c>
      <c r="U19" s="37">
        <v>1.8379E-4</v>
      </c>
      <c r="V19" s="37">
        <v>0.17871526999999998</v>
      </c>
      <c r="W19" s="37">
        <v>1.7383919999999997E-2</v>
      </c>
      <c r="X19" s="37">
        <v>0.16133135000000001</v>
      </c>
      <c r="Y19" s="37">
        <v>-4.4126700000000005E-3</v>
      </c>
      <c r="Z19" s="37">
        <v>0.15636742000000001</v>
      </c>
      <c r="AA19" s="37">
        <v>9.3766000000000006E-3</v>
      </c>
      <c r="AB19" s="40"/>
      <c r="AC19" s="37"/>
      <c r="AD19" s="40"/>
      <c r="AE19" s="40"/>
      <c r="AF19" s="40"/>
      <c r="AG19" s="41"/>
    </row>
    <row r="20" spans="1:33" ht="26.4" x14ac:dyDescent="0.25">
      <c r="A20" s="35" t="s">
        <v>43</v>
      </c>
      <c r="B20" s="47">
        <v>1107503926.4200001</v>
      </c>
      <c r="C20" s="47">
        <v>711466.67</v>
      </c>
      <c r="D20" s="47">
        <v>26692500</v>
      </c>
      <c r="E20" s="34">
        <f t="shared" si="6"/>
        <v>1081522893.0899999</v>
      </c>
      <c r="F20" s="47">
        <v>698578175.63999999</v>
      </c>
      <c r="G20" s="47">
        <v>211386254.13999999</v>
      </c>
      <c r="H20" s="47">
        <v>171558463.31</v>
      </c>
      <c r="I20" s="36">
        <v>507446980.74000001</v>
      </c>
      <c r="J20" s="36">
        <v>0</v>
      </c>
      <c r="K20" s="36">
        <v>12297241.800000001</v>
      </c>
      <c r="L20" s="34">
        <f t="shared" si="7"/>
        <v>495149738.94</v>
      </c>
      <c r="M20" s="36">
        <v>329091222.68000001</v>
      </c>
      <c r="N20" s="36">
        <v>92734598.370000005</v>
      </c>
      <c r="O20" s="36">
        <v>73323917.890000001</v>
      </c>
      <c r="P20" s="37">
        <v>1107.50392642</v>
      </c>
      <c r="Q20" s="37">
        <v>26.692499999999999</v>
      </c>
      <c r="R20" s="37">
        <v>1081.52289309</v>
      </c>
      <c r="S20" s="37">
        <v>698.57817564000004</v>
      </c>
      <c r="T20" s="37">
        <v>211.38625413999998</v>
      </c>
      <c r="U20" s="37">
        <v>171.55846331000001</v>
      </c>
      <c r="V20" s="37">
        <v>507.44698074000001</v>
      </c>
      <c r="W20" s="37">
        <v>12.2972418</v>
      </c>
      <c r="X20" s="37">
        <v>495.14973894000002</v>
      </c>
      <c r="Y20" s="37">
        <v>329.09122267999999</v>
      </c>
      <c r="Z20" s="37">
        <v>92.734598370000001</v>
      </c>
      <c r="AA20" s="37">
        <v>73.323917890000004</v>
      </c>
      <c r="AB20" s="40">
        <v>45.81897803110455</v>
      </c>
      <c r="AC20" s="40">
        <v>46.070026411913467</v>
      </c>
      <c r="AD20" s="40">
        <v>45.782640580572128</v>
      </c>
      <c r="AE20" s="40">
        <v>47.108717986860121</v>
      </c>
      <c r="AF20" s="40">
        <v>43.869739187763074</v>
      </c>
      <c r="AG20" s="41">
        <v>42.739901299713971</v>
      </c>
    </row>
    <row r="21" spans="1:33" x14ac:dyDescent="0.25">
      <c r="A21" s="35" t="s">
        <v>44</v>
      </c>
      <c r="B21" s="36">
        <v>769225104.25</v>
      </c>
      <c r="C21" s="36">
        <v>0</v>
      </c>
      <c r="D21" s="36">
        <v>580093000</v>
      </c>
      <c r="E21" s="34">
        <f t="shared" si="6"/>
        <v>189132104.25</v>
      </c>
      <c r="F21" s="36">
        <v>129784604.25</v>
      </c>
      <c r="G21" s="36">
        <v>59347500</v>
      </c>
      <c r="H21" s="36">
        <v>0</v>
      </c>
      <c r="I21" s="36">
        <v>322280623.55000001</v>
      </c>
      <c r="J21" s="36">
        <v>0</v>
      </c>
      <c r="K21" s="36">
        <v>286185632.37</v>
      </c>
      <c r="L21" s="34">
        <f t="shared" si="7"/>
        <v>36094991.18</v>
      </c>
      <c r="M21" s="36">
        <v>25512238.699999999</v>
      </c>
      <c r="N21" s="36">
        <v>10582752.48</v>
      </c>
      <c r="O21" s="36">
        <v>0</v>
      </c>
      <c r="P21" s="37">
        <v>769.22510424999996</v>
      </c>
      <c r="Q21" s="37">
        <v>580.09299999999996</v>
      </c>
      <c r="R21" s="37">
        <v>189.13210425</v>
      </c>
      <c r="S21" s="37">
        <v>129.78460425</v>
      </c>
      <c r="T21" s="37">
        <v>59.347499999999997</v>
      </c>
      <c r="U21" s="37">
        <v>0</v>
      </c>
      <c r="V21" s="37">
        <v>322.28062355000003</v>
      </c>
      <c r="W21" s="37">
        <v>286.18563237000001</v>
      </c>
      <c r="X21" s="37">
        <v>36.094991180000001</v>
      </c>
      <c r="Y21" s="37">
        <v>25.512238699999997</v>
      </c>
      <c r="Z21" s="37">
        <v>10.58275248</v>
      </c>
      <c r="AA21" s="37">
        <v>0</v>
      </c>
      <c r="AB21" s="40">
        <v>41.896789609359665</v>
      </c>
      <c r="AC21" s="40">
        <v>49.334439886363057</v>
      </c>
      <c r="AD21" s="40">
        <v>19.084539519683371</v>
      </c>
      <c r="AE21" s="37">
        <v>19.657369105858329</v>
      </c>
      <c r="AF21" s="40">
        <v>17.831842082648805</v>
      </c>
      <c r="AG21" s="39" t="s">
        <v>35</v>
      </c>
    </row>
    <row r="22" spans="1:33" ht="26.4" x14ac:dyDescent="0.25">
      <c r="A22" s="35" t="s">
        <v>45</v>
      </c>
      <c r="B22" s="36">
        <v>330655989.30000001</v>
      </c>
      <c r="C22" s="36">
        <v>0</v>
      </c>
      <c r="D22" s="36">
        <v>207590685.47</v>
      </c>
      <c r="E22" s="34">
        <f t="shared" si="6"/>
        <v>123065303.83000001</v>
      </c>
      <c r="F22" s="36">
        <v>84317544.180000007</v>
      </c>
      <c r="G22" s="36">
        <v>14492092.970000001</v>
      </c>
      <c r="H22" s="36">
        <v>24255666.68</v>
      </c>
      <c r="I22" s="36">
        <v>205535038.68000001</v>
      </c>
      <c r="J22" s="36">
        <v>0</v>
      </c>
      <c r="K22" s="36">
        <v>116498450.31999999</v>
      </c>
      <c r="L22" s="34">
        <f t="shared" si="7"/>
        <v>89036588.359999999</v>
      </c>
      <c r="M22" s="36">
        <v>64589083.100000001</v>
      </c>
      <c r="N22" s="36">
        <v>11474375.9</v>
      </c>
      <c r="O22" s="36">
        <v>12973129.359999999</v>
      </c>
      <c r="P22" s="37">
        <v>330.65598929999999</v>
      </c>
      <c r="Q22" s="37">
        <v>207.59068547000001</v>
      </c>
      <c r="R22" s="37">
        <v>123.06530383000002</v>
      </c>
      <c r="S22" s="37">
        <v>84.317544180000013</v>
      </c>
      <c r="T22" s="37">
        <v>14.49209297</v>
      </c>
      <c r="U22" s="37">
        <v>24.255666680000001</v>
      </c>
      <c r="V22" s="37">
        <v>205.53503868000001</v>
      </c>
      <c r="W22" s="37">
        <v>116.49845031999999</v>
      </c>
      <c r="X22" s="37">
        <v>89.036588359999996</v>
      </c>
      <c r="Y22" s="37">
        <v>64.589083099999996</v>
      </c>
      <c r="Z22" s="37">
        <v>11.4743759</v>
      </c>
      <c r="AA22" s="37">
        <v>12.97312936</v>
      </c>
      <c r="AB22" s="40">
        <v>62.159780959999694</v>
      </c>
      <c r="AC22" s="40">
        <v>56.119305187628846</v>
      </c>
      <c r="AD22" s="37">
        <v>72.349058255276702</v>
      </c>
      <c r="AE22" s="40">
        <v>76.602187276844845</v>
      </c>
      <c r="AF22" s="37">
        <v>79.17680299010668</v>
      </c>
      <c r="AG22" s="41">
        <v>53.484942430780464</v>
      </c>
    </row>
    <row r="23" spans="1:33" x14ac:dyDescent="0.25">
      <c r="A23" s="35" t="s">
        <v>46</v>
      </c>
      <c r="B23" s="36">
        <v>495763567.36000001</v>
      </c>
      <c r="C23" s="36">
        <v>0</v>
      </c>
      <c r="D23" s="36">
        <v>9700000</v>
      </c>
      <c r="E23" s="34">
        <f t="shared" si="6"/>
        <v>486063567.36000001</v>
      </c>
      <c r="F23" s="36">
        <v>364096176</v>
      </c>
      <c r="G23" s="36">
        <v>80195686</v>
      </c>
      <c r="H23" s="36">
        <v>41771705.359999999</v>
      </c>
      <c r="I23" s="36">
        <v>319865820.66000003</v>
      </c>
      <c r="J23" s="36">
        <v>0</v>
      </c>
      <c r="K23" s="36">
        <v>126536.7</v>
      </c>
      <c r="L23" s="34">
        <f t="shared" si="7"/>
        <v>319739283.95999998</v>
      </c>
      <c r="M23" s="36">
        <v>234963434.63</v>
      </c>
      <c r="N23" s="36">
        <v>68442512.709999993</v>
      </c>
      <c r="O23" s="36">
        <v>16333336.619999999</v>
      </c>
      <c r="P23" s="37">
        <v>495.76356736000002</v>
      </c>
      <c r="Q23" s="37">
        <v>9.6999999999999993</v>
      </c>
      <c r="R23" s="37">
        <v>486.06356736000004</v>
      </c>
      <c r="S23" s="37">
        <v>364.09617600000001</v>
      </c>
      <c r="T23" s="37">
        <v>80.195685999999995</v>
      </c>
      <c r="U23" s="37">
        <v>41.771705359999999</v>
      </c>
      <c r="V23" s="37">
        <v>319.86582066000005</v>
      </c>
      <c r="W23" s="37">
        <v>0.1265367</v>
      </c>
      <c r="X23" s="37">
        <v>319.73928395999997</v>
      </c>
      <c r="Y23" s="37">
        <v>234.96343462999999</v>
      </c>
      <c r="Z23" s="37">
        <v>68.442512709999988</v>
      </c>
      <c r="AA23" s="37">
        <v>16.333336620000001</v>
      </c>
      <c r="AB23" s="40">
        <v>64.519831976222775</v>
      </c>
      <c r="AC23" s="40">
        <v>1.3045020618556702</v>
      </c>
      <c r="AD23" s="40">
        <v>65.781372114891923</v>
      </c>
      <c r="AE23" s="40">
        <v>64.533343143378687</v>
      </c>
      <c r="AF23" s="40">
        <v>85.344382127986279</v>
      </c>
      <c r="AG23" s="41">
        <v>39.101435958227782</v>
      </c>
    </row>
    <row r="24" spans="1:33" x14ac:dyDescent="0.25">
      <c r="A24" s="35" t="s">
        <v>47</v>
      </c>
      <c r="B24" s="36">
        <v>607500</v>
      </c>
      <c r="C24" s="36">
        <v>0</v>
      </c>
      <c r="D24" s="36">
        <v>560500</v>
      </c>
      <c r="E24" s="34">
        <f t="shared" si="6"/>
        <v>47000</v>
      </c>
      <c r="F24" s="36">
        <v>0</v>
      </c>
      <c r="G24" s="36">
        <v>0</v>
      </c>
      <c r="H24" s="36">
        <v>47000</v>
      </c>
      <c r="I24" s="36">
        <v>613244.11</v>
      </c>
      <c r="J24" s="36">
        <v>0</v>
      </c>
      <c r="K24" s="36">
        <v>568008.5</v>
      </c>
      <c r="L24" s="34">
        <f t="shared" si="7"/>
        <v>45235.61</v>
      </c>
      <c r="M24" s="36">
        <v>0</v>
      </c>
      <c r="N24" s="36">
        <v>0</v>
      </c>
      <c r="O24" s="36">
        <v>45235.61</v>
      </c>
      <c r="P24" s="37">
        <v>0.60750000000000004</v>
      </c>
      <c r="Q24" s="37">
        <v>0.5605</v>
      </c>
      <c r="R24" s="37">
        <v>4.7E-2</v>
      </c>
      <c r="S24" s="37">
        <v>0</v>
      </c>
      <c r="T24" s="37">
        <v>0</v>
      </c>
      <c r="U24" s="37">
        <v>4.7E-2</v>
      </c>
      <c r="V24" s="37">
        <v>0.61324411000000001</v>
      </c>
      <c r="W24" s="37">
        <v>0.56800850000000003</v>
      </c>
      <c r="X24" s="37">
        <v>4.5235610000000002E-2</v>
      </c>
      <c r="Y24" s="37">
        <v>0</v>
      </c>
      <c r="Z24" s="37">
        <v>0</v>
      </c>
      <c r="AA24" s="37">
        <v>4.5235610000000002E-2</v>
      </c>
      <c r="AB24" s="37">
        <v>100.94553251028806</v>
      </c>
      <c r="AC24" s="37">
        <v>101.33960749330956</v>
      </c>
      <c r="AD24" s="37">
        <v>96.245978723404264</v>
      </c>
      <c r="AE24" s="38" t="s">
        <v>35</v>
      </c>
      <c r="AF24" s="38" t="s">
        <v>35</v>
      </c>
      <c r="AG24" s="42">
        <v>96.245978723404264</v>
      </c>
    </row>
    <row r="25" spans="1:33" x14ac:dyDescent="0.25">
      <c r="A25" s="35" t="s">
        <v>48</v>
      </c>
      <c r="B25" s="36">
        <v>505321380.99000001</v>
      </c>
      <c r="C25" s="36">
        <v>0</v>
      </c>
      <c r="D25" s="36">
        <v>355903000</v>
      </c>
      <c r="E25" s="34">
        <f t="shared" si="6"/>
        <v>149418380.98999998</v>
      </c>
      <c r="F25" s="36">
        <v>113497483.89</v>
      </c>
      <c r="G25" s="36">
        <v>32146534.18</v>
      </c>
      <c r="H25" s="36">
        <v>3774362.92</v>
      </c>
      <c r="I25" s="36">
        <v>262264213.94999999</v>
      </c>
      <c r="J25" s="36">
        <v>0</v>
      </c>
      <c r="K25" s="36">
        <v>170476535.00999999</v>
      </c>
      <c r="L25" s="34">
        <f t="shared" si="7"/>
        <v>91787678.939999998</v>
      </c>
      <c r="M25" s="36">
        <v>70127560.549999997</v>
      </c>
      <c r="N25" s="36">
        <v>18548234.800000001</v>
      </c>
      <c r="O25" s="36">
        <v>3111883.5900000003</v>
      </c>
      <c r="P25" s="37">
        <v>505.32138099000002</v>
      </c>
      <c r="Q25" s="37">
        <v>355.90300000000002</v>
      </c>
      <c r="R25" s="37">
        <v>149.41838098999997</v>
      </c>
      <c r="S25" s="37">
        <v>113.49748389</v>
      </c>
      <c r="T25" s="37">
        <v>32.146534179999996</v>
      </c>
      <c r="U25" s="37">
        <v>3.7743629199999997</v>
      </c>
      <c r="V25" s="37">
        <v>262.26421395</v>
      </c>
      <c r="W25" s="37">
        <v>170.47653500999999</v>
      </c>
      <c r="X25" s="37">
        <v>91.787678939999992</v>
      </c>
      <c r="Y25" s="37">
        <v>70.127560549999998</v>
      </c>
      <c r="Z25" s="37">
        <v>18.548234799999999</v>
      </c>
      <c r="AA25" s="37">
        <v>3.1118835900000001</v>
      </c>
      <c r="AB25" s="37">
        <v>51.900478352248875</v>
      </c>
      <c r="AC25" s="37">
        <v>47.899718465424563</v>
      </c>
      <c r="AD25" s="37">
        <v>61.429978247551084</v>
      </c>
      <c r="AE25" s="37">
        <v>61.787766694428697</v>
      </c>
      <c r="AF25" s="37">
        <v>57.699018799792746</v>
      </c>
      <c r="AG25" s="42">
        <v>82.447916534745957</v>
      </c>
    </row>
    <row r="26" spans="1:33" x14ac:dyDescent="0.25">
      <c r="A26" s="35" t="s">
        <v>49</v>
      </c>
      <c r="B26" s="36">
        <v>13344707.710000001</v>
      </c>
      <c r="C26" s="36">
        <v>0</v>
      </c>
      <c r="D26" s="36">
        <v>0</v>
      </c>
      <c r="E26" s="34">
        <f t="shared" si="6"/>
        <v>13344707.710000001</v>
      </c>
      <c r="F26" s="36">
        <v>6086454.7999999998</v>
      </c>
      <c r="G26" s="36">
        <v>1600000</v>
      </c>
      <c r="H26" s="36">
        <v>5658252.9100000001</v>
      </c>
      <c r="I26" s="26">
        <v>10407246.91</v>
      </c>
      <c r="J26" s="26">
        <v>0</v>
      </c>
      <c r="K26" s="26">
        <v>862331.5</v>
      </c>
      <c r="L26" s="34">
        <f t="shared" si="7"/>
        <v>9544915.4100000001</v>
      </c>
      <c r="M26" s="36">
        <v>4927834.24</v>
      </c>
      <c r="N26" s="36">
        <v>1071589.9099999999</v>
      </c>
      <c r="O26" s="36">
        <v>3545491.26</v>
      </c>
      <c r="P26" s="37">
        <v>13.344707710000002</v>
      </c>
      <c r="Q26" s="37">
        <v>0</v>
      </c>
      <c r="R26" s="37">
        <v>13.344707710000002</v>
      </c>
      <c r="S26" s="37">
        <v>6.0864547999999994</v>
      </c>
      <c r="T26" s="37">
        <v>1.6</v>
      </c>
      <c r="U26" s="37">
        <v>5.6582529099999999</v>
      </c>
      <c r="V26" s="37">
        <v>10.40724691</v>
      </c>
      <c r="W26" s="37">
        <v>0.86233150000000003</v>
      </c>
      <c r="X26" s="48">
        <v>9.5449154099999998</v>
      </c>
      <c r="Y26" s="37">
        <v>4.9278342400000001</v>
      </c>
      <c r="Z26" s="37">
        <v>1.0715899099999999</v>
      </c>
      <c r="AA26" s="37">
        <v>3.5454912599999999</v>
      </c>
      <c r="AB26" s="37">
        <v>77.987822110192923</v>
      </c>
      <c r="AC26" s="49" t="s">
        <v>35</v>
      </c>
      <c r="AD26" s="37">
        <v>71.525848429392084</v>
      </c>
      <c r="AE26" s="37">
        <v>80.963950311435823</v>
      </c>
      <c r="AF26" s="49" t="s">
        <v>35</v>
      </c>
      <c r="AG26" s="42">
        <v>62.660529962065624</v>
      </c>
    </row>
    <row r="27" spans="1:33" s="54" customFormat="1" hidden="1" x14ac:dyDescent="0.25">
      <c r="A27" s="50" t="s">
        <v>50</v>
      </c>
      <c r="B27" s="51"/>
      <c r="C27" s="51"/>
      <c r="D27" s="51"/>
      <c r="E27" s="51"/>
      <c r="F27" s="51"/>
      <c r="G27" s="51"/>
      <c r="H27" s="51"/>
      <c r="I27" s="51">
        <v>834357.83</v>
      </c>
      <c r="J27" s="51">
        <v>0</v>
      </c>
      <c r="K27" s="51">
        <v>834357.83</v>
      </c>
      <c r="L27" s="34">
        <f t="shared" si="7"/>
        <v>0</v>
      </c>
      <c r="M27" s="51"/>
      <c r="N27" s="51"/>
      <c r="O27" s="51"/>
      <c r="P27" s="52">
        <v>0</v>
      </c>
      <c r="Q27" s="52"/>
      <c r="R27" s="52">
        <v>0</v>
      </c>
      <c r="S27" s="52">
        <v>0</v>
      </c>
      <c r="T27" s="52"/>
      <c r="U27" s="52">
        <v>0</v>
      </c>
      <c r="V27" s="52">
        <v>0.83435782999999997</v>
      </c>
      <c r="W27" s="52">
        <v>0.83435782999999997</v>
      </c>
      <c r="X27" s="52">
        <v>0</v>
      </c>
      <c r="Y27" s="52">
        <v>0</v>
      </c>
      <c r="Z27" s="52">
        <v>0</v>
      </c>
      <c r="AA27" s="52">
        <v>0</v>
      </c>
      <c r="AB27" s="52"/>
      <c r="AC27" s="52"/>
      <c r="AD27" s="52"/>
      <c r="AE27" s="52"/>
      <c r="AF27" s="52"/>
      <c r="AG27" s="53"/>
    </row>
    <row r="28" spans="1:33" s="59" customFormat="1" ht="26.4" x14ac:dyDescent="0.25">
      <c r="A28" s="35" t="s">
        <v>51</v>
      </c>
      <c r="B28" s="55"/>
      <c r="C28" s="55"/>
      <c r="D28" s="55"/>
      <c r="E28" s="56">
        <f>F28+G28+H28</f>
        <v>0</v>
      </c>
      <c r="F28" s="55"/>
      <c r="G28" s="55"/>
      <c r="H28" s="55"/>
      <c r="I28" s="55"/>
      <c r="J28" s="55"/>
      <c r="K28" s="55"/>
      <c r="L28" s="34">
        <f t="shared" si="7"/>
        <v>0</v>
      </c>
      <c r="M28" s="55"/>
      <c r="N28" s="55"/>
      <c r="O28" s="55"/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57">
        <v>0</v>
      </c>
      <c r="Y28" s="37">
        <v>0</v>
      </c>
      <c r="Z28" s="37">
        <v>0</v>
      </c>
      <c r="AA28" s="57">
        <v>0</v>
      </c>
      <c r="AB28" s="58" t="s">
        <v>35</v>
      </c>
      <c r="AC28" s="49" t="s">
        <v>35</v>
      </c>
      <c r="AD28" s="58" t="s">
        <v>35</v>
      </c>
      <c r="AE28" s="58" t="s">
        <v>35</v>
      </c>
      <c r="AF28" s="49" t="s">
        <v>35</v>
      </c>
      <c r="AG28" s="46" t="s">
        <v>35</v>
      </c>
    </row>
    <row r="29" spans="1:33" s="32" customFormat="1" x14ac:dyDescent="0.25">
      <c r="A29" s="33" t="s">
        <v>52</v>
      </c>
      <c r="B29" s="26">
        <v>17028943397.620001</v>
      </c>
      <c r="C29" s="26">
        <v>20210345660.040001</v>
      </c>
      <c r="D29" s="26">
        <v>17101451272.82</v>
      </c>
      <c r="E29" s="60">
        <f>F29+G29+H29-E117</f>
        <v>18966140317.260002</v>
      </c>
      <c r="F29" s="26">
        <v>9176051345.1200008</v>
      </c>
      <c r="G29" s="26">
        <v>9898320391.4599991</v>
      </c>
      <c r="H29" s="26">
        <v>1063466048.26</v>
      </c>
      <c r="I29" s="26">
        <v>7848026059.4499998</v>
      </c>
      <c r="J29" s="26">
        <v>10636734699.51</v>
      </c>
      <c r="K29" s="26">
        <v>7914819581.5299997</v>
      </c>
      <c r="L29" s="60">
        <f>M29+N29+O29-L117</f>
        <v>10065525982.360001</v>
      </c>
      <c r="M29" s="26">
        <v>4609847276.7799997</v>
      </c>
      <c r="N29" s="26">
        <v>5521639878.6999998</v>
      </c>
      <c r="O29" s="26">
        <v>438454021.95000005</v>
      </c>
      <c r="P29" s="29">
        <v>17028.943397620002</v>
      </c>
      <c r="Q29" s="29">
        <v>17101.451272819999</v>
      </c>
      <c r="R29" s="29">
        <v>18966.140317260004</v>
      </c>
      <c r="S29" s="29">
        <v>9176.0513451200004</v>
      </c>
      <c r="T29" s="29">
        <v>9898.3203914599999</v>
      </c>
      <c r="U29" s="29">
        <v>1063.46604826</v>
      </c>
      <c r="V29" s="29">
        <v>7848.0260594499996</v>
      </c>
      <c r="W29" s="29">
        <v>7914.8195815299996</v>
      </c>
      <c r="X29" s="29">
        <v>10065.525982360001</v>
      </c>
      <c r="Y29" s="29">
        <v>4609.8472767799994</v>
      </c>
      <c r="Z29" s="29">
        <v>5521.6398786999998</v>
      </c>
      <c r="AA29" s="29">
        <v>438.45402195000003</v>
      </c>
      <c r="AB29" s="29">
        <v>46.086394652922827</v>
      </c>
      <c r="AC29" s="29">
        <v>46.281566723575857</v>
      </c>
      <c r="AD29" s="29">
        <v>53.071029814115306</v>
      </c>
      <c r="AE29" s="29">
        <v>50.237810397950803</v>
      </c>
      <c r="AF29" s="29">
        <v>55.783604291733369</v>
      </c>
      <c r="AG29" s="31">
        <v>41.228774784806788</v>
      </c>
    </row>
    <row r="30" spans="1:33" s="67" customFormat="1" hidden="1" x14ac:dyDescent="0.25">
      <c r="A30" s="61" t="s">
        <v>53</v>
      </c>
      <c r="B30" s="62"/>
      <c r="C30" s="62"/>
      <c r="D30" s="62"/>
      <c r="E30" s="63"/>
      <c r="F30" s="62"/>
      <c r="G30" s="62"/>
      <c r="H30" s="62"/>
      <c r="I30" s="64"/>
      <c r="J30" s="64"/>
      <c r="K30" s="64"/>
      <c r="L30" s="63"/>
      <c r="M30" s="62"/>
      <c r="N30" s="62"/>
      <c r="O30" s="62"/>
      <c r="P30" s="57">
        <v>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7">
        <v>0</v>
      </c>
      <c r="Y30" s="57">
        <v>0</v>
      </c>
      <c r="Z30" s="57">
        <v>0</v>
      </c>
      <c r="AA30" s="57">
        <v>0</v>
      </c>
      <c r="AB30" s="58" t="s">
        <v>35</v>
      </c>
      <c r="AC30" s="58" t="s">
        <v>35</v>
      </c>
      <c r="AD30" s="58" t="s">
        <v>35</v>
      </c>
      <c r="AE30" s="58" t="s">
        <v>35</v>
      </c>
      <c r="AF30" s="58" t="s">
        <v>35</v>
      </c>
      <c r="AG30" s="65" t="s">
        <v>35</v>
      </c>
    </row>
    <row r="31" spans="1:33" x14ac:dyDescent="0.25">
      <c r="A31" s="35" t="s">
        <v>54</v>
      </c>
      <c r="B31" s="36">
        <v>16175105397.530001</v>
      </c>
      <c r="C31" s="36">
        <v>20210345660.040001</v>
      </c>
      <c r="D31" s="36">
        <v>16175105397.530001</v>
      </c>
      <c r="E31" s="68">
        <f>F31+G31+H31-G117-H117</f>
        <v>19038648192.459999</v>
      </c>
      <c r="F31" s="47">
        <v>9209466275.4099998</v>
      </c>
      <c r="G31" s="47">
        <v>9918238125.6200008</v>
      </c>
      <c r="H31" s="47">
        <v>1082641259.01</v>
      </c>
      <c r="I31" s="26">
        <v>7721430138.5500002</v>
      </c>
      <c r="J31" s="26">
        <v>10636734699.51</v>
      </c>
      <c r="K31" s="26">
        <v>7721429705.5100002</v>
      </c>
      <c r="L31" s="68">
        <f>M31+N31+O31-N117-O117</f>
        <v>10132319937.479998</v>
      </c>
      <c r="M31" s="36">
        <v>4634690999.8599997</v>
      </c>
      <c r="N31" s="36">
        <v>5541657159.2799997</v>
      </c>
      <c r="O31" s="36">
        <v>460386973.41000003</v>
      </c>
      <c r="P31" s="37">
        <v>16175.10539753</v>
      </c>
      <c r="Q31" s="37">
        <v>16175.10539753</v>
      </c>
      <c r="R31" s="37">
        <v>19038.648192459998</v>
      </c>
      <c r="S31" s="37">
        <v>9209.4662754099991</v>
      </c>
      <c r="T31" s="37">
        <v>9918.2381256200006</v>
      </c>
      <c r="U31" s="37">
        <v>1082.6412590099999</v>
      </c>
      <c r="V31" s="37">
        <v>7721.4301385500003</v>
      </c>
      <c r="W31" s="37">
        <v>7721.4297055100005</v>
      </c>
      <c r="X31" s="37">
        <v>10132.319937479997</v>
      </c>
      <c r="Y31" s="37">
        <v>4634.6909998599995</v>
      </c>
      <c r="Z31" s="37">
        <v>5541.6571592800001</v>
      </c>
      <c r="AA31" s="37">
        <v>460.38697341000005</v>
      </c>
      <c r="AB31" s="37">
        <v>47.736505876055013</v>
      </c>
      <c r="AC31" s="37">
        <v>47.736503198854528</v>
      </c>
      <c r="AD31" s="37">
        <v>53.219744569326977</v>
      </c>
      <c r="AE31" s="37">
        <v>50.325294227256038</v>
      </c>
      <c r="AF31" s="37">
        <v>55.873403008597201</v>
      </c>
      <c r="AG31" s="42">
        <v>42.524425295872426</v>
      </c>
    </row>
    <row r="32" spans="1:33" ht="26.4" x14ac:dyDescent="0.25">
      <c r="A32" s="35" t="s">
        <v>55</v>
      </c>
      <c r="B32" s="36">
        <v>853567832.28999996</v>
      </c>
      <c r="C32" s="36">
        <v>0</v>
      </c>
      <c r="D32" s="36">
        <v>853567832.28999996</v>
      </c>
      <c r="E32" s="68">
        <f>F32+G32+H32</f>
        <v>0</v>
      </c>
      <c r="F32" s="47"/>
      <c r="G32" s="47"/>
      <c r="H32" s="47"/>
      <c r="I32" s="26">
        <v>77512273.680000007</v>
      </c>
      <c r="J32" s="26">
        <v>0</v>
      </c>
      <c r="K32" s="26">
        <v>77512273.680000007</v>
      </c>
      <c r="L32" s="68">
        <f>M32+N32+O32</f>
        <v>0</v>
      </c>
      <c r="M32" s="36"/>
      <c r="N32" s="36"/>
      <c r="O32" s="36"/>
      <c r="P32" s="37">
        <v>853.56783228999996</v>
      </c>
      <c r="Q32" s="37">
        <v>853.56783228999996</v>
      </c>
      <c r="R32" s="37">
        <v>0</v>
      </c>
      <c r="S32" s="37">
        <v>0</v>
      </c>
      <c r="T32" s="37">
        <v>0</v>
      </c>
      <c r="U32" s="37">
        <v>0</v>
      </c>
      <c r="V32" s="37">
        <v>77.512273680000007</v>
      </c>
      <c r="W32" s="37">
        <v>77.512273680000007</v>
      </c>
      <c r="X32" s="37">
        <v>0</v>
      </c>
      <c r="Y32" s="37">
        <v>0</v>
      </c>
      <c r="Z32" s="37">
        <v>0</v>
      </c>
      <c r="AA32" s="37">
        <v>0</v>
      </c>
      <c r="AB32" s="37">
        <v>9.0809740887312618</v>
      </c>
      <c r="AC32" s="37">
        <v>9.0809740887312618</v>
      </c>
      <c r="AD32" s="49" t="s">
        <v>35</v>
      </c>
      <c r="AE32" s="49" t="s">
        <v>35</v>
      </c>
      <c r="AF32" s="49" t="s">
        <v>35</v>
      </c>
      <c r="AG32" s="46" t="s">
        <v>35</v>
      </c>
    </row>
    <row r="33" spans="1:33" s="69" customFormat="1" ht="26.4" x14ac:dyDescent="0.25">
      <c r="A33" s="35" t="s">
        <v>56</v>
      </c>
      <c r="B33" s="36">
        <v>2492978.4500000002</v>
      </c>
      <c r="C33" s="36">
        <v>0</v>
      </c>
      <c r="D33" s="36">
        <v>755000</v>
      </c>
      <c r="E33" s="68">
        <f>F33+G33+H33</f>
        <v>1737978.45</v>
      </c>
      <c r="F33" s="47">
        <v>0</v>
      </c>
      <c r="G33" s="47">
        <v>960320</v>
      </c>
      <c r="H33" s="47">
        <v>777658.45</v>
      </c>
      <c r="I33" s="36">
        <v>2492978.4500000002</v>
      </c>
      <c r="J33" s="36">
        <v>0</v>
      </c>
      <c r="K33" s="36">
        <v>755000</v>
      </c>
      <c r="L33" s="68">
        <f>M33+N33+O33</f>
        <v>1737978.45</v>
      </c>
      <c r="M33" s="36">
        <v>0</v>
      </c>
      <c r="N33" s="36">
        <v>960320</v>
      </c>
      <c r="O33" s="36">
        <v>777658.45</v>
      </c>
      <c r="P33" s="40">
        <v>2.4929784500000003</v>
      </c>
      <c r="Q33" s="40">
        <v>0.755</v>
      </c>
      <c r="R33" s="40">
        <v>1.73797845</v>
      </c>
      <c r="S33" s="40">
        <v>0</v>
      </c>
      <c r="T33" s="40">
        <v>0.96031999999999995</v>
      </c>
      <c r="U33" s="40">
        <v>0.77765845</v>
      </c>
      <c r="V33" s="40">
        <v>2.4929784500000003</v>
      </c>
      <c r="W33" s="40">
        <v>0.755</v>
      </c>
      <c r="X33" s="40">
        <v>1.73797845</v>
      </c>
      <c r="Y33" s="40">
        <v>0</v>
      </c>
      <c r="Z33" s="40">
        <v>0.96031999999999995</v>
      </c>
      <c r="AA33" s="40">
        <v>0.77765845</v>
      </c>
      <c r="AB33" s="40">
        <v>100</v>
      </c>
      <c r="AC33" s="49" t="s">
        <v>35</v>
      </c>
      <c r="AD33" s="40">
        <v>100</v>
      </c>
      <c r="AE33" s="49" t="s">
        <v>35</v>
      </c>
      <c r="AF33" s="37">
        <v>100</v>
      </c>
      <c r="AG33" s="46" t="s">
        <v>35</v>
      </c>
    </row>
    <row r="34" spans="1:33" x14ac:dyDescent="0.25">
      <c r="A34" s="35" t="s">
        <v>57</v>
      </c>
      <c r="B34" s="36">
        <v>73587839.890000001</v>
      </c>
      <c r="C34" s="36">
        <v>0</v>
      </c>
      <c r="D34" s="36">
        <v>45000000</v>
      </c>
      <c r="E34" s="68">
        <f>F34+G34+H34</f>
        <v>28587839.890000001</v>
      </c>
      <c r="F34" s="36">
        <v>7402889.5099999998</v>
      </c>
      <c r="G34" s="36">
        <v>15364483.949999999</v>
      </c>
      <c r="H34" s="36">
        <v>5820466.4299999997</v>
      </c>
      <c r="I34" s="47">
        <v>70045782.760000005</v>
      </c>
      <c r="J34" s="47">
        <v>0</v>
      </c>
      <c r="K34" s="47">
        <v>45000000</v>
      </c>
      <c r="L34" s="68">
        <f>M34+N34+O34</f>
        <v>25045782.760000002</v>
      </c>
      <c r="M34" s="47">
        <v>7402889.5099999998</v>
      </c>
      <c r="N34" s="47">
        <v>14672652.949999999</v>
      </c>
      <c r="O34" s="47">
        <v>2970240.3</v>
      </c>
      <c r="P34" s="37">
        <v>73.587839889999998</v>
      </c>
      <c r="Q34" s="37">
        <v>45</v>
      </c>
      <c r="R34" s="37">
        <v>28.587839890000001</v>
      </c>
      <c r="S34" s="37">
        <v>7.4028895099999996</v>
      </c>
      <c r="T34" s="37">
        <v>15.364483949999999</v>
      </c>
      <c r="U34" s="37">
        <v>5.8204664299999997</v>
      </c>
      <c r="V34" s="37">
        <v>70.045782760000009</v>
      </c>
      <c r="W34" s="37">
        <v>45</v>
      </c>
      <c r="X34" s="37">
        <v>25.045782760000002</v>
      </c>
      <c r="Y34" s="37">
        <v>7.4028895099999996</v>
      </c>
      <c r="Z34" s="37">
        <v>14.67265295</v>
      </c>
      <c r="AA34" s="37">
        <v>2.9702402999999999</v>
      </c>
      <c r="AB34" s="37">
        <v>95.186627117612503</v>
      </c>
      <c r="AC34" s="37">
        <v>100</v>
      </c>
      <c r="AD34" s="37">
        <v>87.609916861053193</v>
      </c>
      <c r="AE34" s="37">
        <v>100</v>
      </c>
      <c r="AF34" s="37">
        <v>95.497206399828357</v>
      </c>
      <c r="AG34" s="42">
        <v>51.030966946063117</v>
      </c>
    </row>
    <row r="35" spans="1:33" ht="79.2" hidden="1" x14ac:dyDescent="0.25">
      <c r="A35" s="35" t="s">
        <v>58</v>
      </c>
      <c r="B35" s="36"/>
      <c r="C35" s="36"/>
      <c r="D35" s="36"/>
      <c r="E35" s="68"/>
      <c r="F35" s="36"/>
      <c r="G35" s="36"/>
      <c r="H35" s="36"/>
      <c r="I35" s="47"/>
      <c r="J35" s="47"/>
      <c r="K35" s="47"/>
      <c r="L35" s="68"/>
      <c r="M35" s="47"/>
      <c r="N35" s="47"/>
      <c r="O35" s="47"/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49" t="s">
        <v>35</v>
      </c>
      <c r="AC35" s="49" t="s">
        <v>35</v>
      </c>
      <c r="AD35" s="49" t="s">
        <v>35</v>
      </c>
      <c r="AE35" s="49" t="s">
        <v>35</v>
      </c>
      <c r="AF35" s="49" t="s">
        <v>35</v>
      </c>
      <c r="AG35" s="46" t="s">
        <v>35</v>
      </c>
    </row>
    <row r="36" spans="1:33" ht="26.4" x14ac:dyDescent="0.25">
      <c r="A36" s="35" t="s">
        <v>59</v>
      </c>
      <c r="B36" s="36">
        <v>22651553.77</v>
      </c>
      <c r="C36" s="36">
        <v>115973855.34999999</v>
      </c>
      <c r="D36" s="36">
        <v>107530506.95</v>
      </c>
      <c r="E36" s="68">
        <f>F36+G36+H36+H37</f>
        <v>4838387.9999999963</v>
      </c>
      <c r="F36" s="36">
        <v>4318655.59</v>
      </c>
      <c r="G36" s="36">
        <v>26293068.039999999</v>
      </c>
      <c r="H36" s="36">
        <v>483178.54</v>
      </c>
      <c r="I36" s="36">
        <v>22693879.960000001</v>
      </c>
      <c r="J36" s="36">
        <v>124635040.78</v>
      </c>
      <c r="K36" s="36">
        <v>116271596.29000001</v>
      </c>
      <c r="L36" s="68">
        <f>M36+N36+O36+O37</f>
        <v>4893295.6999999993</v>
      </c>
      <c r="M36" s="36">
        <v>4373293.29</v>
      </c>
      <c r="N36" s="36">
        <v>26200852.620000001</v>
      </c>
      <c r="O36" s="36">
        <v>483178.54</v>
      </c>
      <c r="P36" s="37">
        <v>22.65155377</v>
      </c>
      <c r="Q36" s="37">
        <v>107.53050695</v>
      </c>
      <c r="R36" s="37">
        <v>4.8383879999999966</v>
      </c>
      <c r="S36" s="37">
        <v>4.3186555899999997</v>
      </c>
      <c r="T36" s="37">
        <v>26.293068039999998</v>
      </c>
      <c r="U36" s="37">
        <v>0.48317853999999999</v>
      </c>
      <c r="V36" s="37">
        <v>22.69387996</v>
      </c>
      <c r="W36" s="37">
        <v>116.27159629000001</v>
      </c>
      <c r="X36" s="37">
        <v>4.8932956999999995</v>
      </c>
      <c r="Y36" s="37">
        <v>4.3732932900000003</v>
      </c>
      <c r="Z36" s="37">
        <v>26.200852620000003</v>
      </c>
      <c r="AA36" s="37">
        <v>0.48317853999999999</v>
      </c>
      <c r="AB36" s="37">
        <v>100.18685777774793</v>
      </c>
      <c r="AC36" s="37">
        <v>108.12893902198795</v>
      </c>
      <c r="AD36" s="37">
        <v>101.13483457713609</v>
      </c>
      <c r="AE36" s="37">
        <v>101.26515529801719</v>
      </c>
      <c r="AF36" s="37">
        <v>99.649278586052759</v>
      </c>
      <c r="AG36" s="42">
        <v>100</v>
      </c>
    </row>
    <row r="37" spans="1:33" x14ac:dyDescent="0.25">
      <c r="A37" s="35" t="s">
        <v>60</v>
      </c>
      <c r="B37" s="36">
        <v>-98462204.310000002</v>
      </c>
      <c r="C37" s="36">
        <v>-115973855.34999999</v>
      </c>
      <c r="D37" s="36">
        <v>-80507463.950000003</v>
      </c>
      <c r="E37" s="68">
        <f>F37+G37</f>
        <v>-107672081.53999999</v>
      </c>
      <c r="F37" s="36">
        <v>-45136475.390000001</v>
      </c>
      <c r="G37" s="36">
        <v>-62535606.149999999</v>
      </c>
      <c r="H37" s="36">
        <v>-26256514.170000002</v>
      </c>
      <c r="I37" s="36">
        <v>-46148993.950000003</v>
      </c>
      <c r="J37" s="36">
        <v>-124635040.78</v>
      </c>
      <c r="K37" s="36">
        <v>-46148993.950000003</v>
      </c>
      <c r="L37" s="68">
        <f>M37+N37</f>
        <v>-98471012.030000001</v>
      </c>
      <c r="M37" s="36">
        <v>-36619905.880000003</v>
      </c>
      <c r="N37" s="36">
        <v>-61851106.149999999</v>
      </c>
      <c r="O37" s="36">
        <v>-26164028.75</v>
      </c>
      <c r="P37" s="37">
        <v>-98.462204310000004</v>
      </c>
      <c r="Q37" s="37">
        <v>-80.507463950000002</v>
      </c>
      <c r="R37" s="37">
        <v>-107.67208153999999</v>
      </c>
      <c r="S37" s="37">
        <v>-45.136475390000001</v>
      </c>
      <c r="T37" s="37">
        <v>-62.53560615</v>
      </c>
      <c r="U37" s="37">
        <v>-26.256514170000003</v>
      </c>
      <c r="V37" s="37">
        <v>-46.148993950000005</v>
      </c>
      <c r="W37" s="37">
        <v>-46.148993950000005</v>
      </c>
      <c r="X37" s="37">
        <v>-98.471012029999997</v>
      </c>
      <c r="Y37" s="37">
        <v>-36.619905880000005</v>
      </c>
      <c r="Z37" s="37">
        <v>-61.85110615</v>
      </c>
      <c r="AA37" s="37">
        <v>-26.16402875</v>
      </c>
      <c r="AB37" s="37">
        <v>46.869755022651901</v>
      </c>
      <c r="AC37" s="37">
        <v>57.32262784809781</v>
      </c>
      <c r="AD37" s="37">
        <v>91.454544782268556</v>
      </c>
      <c r="AE37" s="37">
        <v>81.131514066145172</v>
      </c>
      <c r="AF37" s="37">
        <v>98.905423578436043</v>
      </c>
      <c r="AG37" s="42">
        <v>99.647762001455348</v>
      </c>
    </row>
    <row r="38" spans="1:33" s="32" customFormat="1" x14ac:dyDescent="0.25">
      <c r="A38" s="70" t="s">
        <v>61</v>
      </c>
      <c r="B38" s="71">
        <f>B12+B13+B14+B15+B16+B17+B18+B19+B20+B21+B22+B23+B24+B25+B26+B28+B29</f>
        <v>75619724148.669998</v>
      </c>
      <c r="C38" s="71">
        <f t="shared" ref="C38:D38" si="8">C12+C13+C14+C15+C16+C17+C18+C19+C20+C21+C22+C23+C24+C25+C26+C29</f>
        <v>20211057126.709999</v>
      </c>
      <c r="D38" s="71">
        <f t="shared" si="8"/>
        <v>62563831958.290001</v>
      </c>
      <c r="E38" s="71">
        <f>E12+E13+E14+E15+E16+E17+E18+E19+E20+E21+E22+E23+E24+E25+E26+E28+E29</f>
        <v>32095251849.510002</v>
      </c>
      <c r="F38" s="71">
        <f t="shared" ref="F38:O38" si="9">F12+F13+F14+F15+F16+F17+F18+F19+F20+F21+F22+F23+F24+F25+F26+F28+F29</f>
        <v>18839853136.879997</v>
      </c>
      <c r="G38" s="71">
        <f t="shared" si="9"/>
        <v>12434186435.749998</v>
      </c>
      <c r="H38" s="71">
        <f t="shared" si="9"/>
        <v>1992909744.4599998</v>
      </c>
      <c r="I38" s="71">
        <f t="shared" si="9"/>
        <v>38161028595.709999</v>
      </c>
      <c r="J38" s="71">
        <f t="shared" si="9"/>
        <v>10636734699.51</v>
      </c>
      <c r="K38" s="71">
        <f t="shared" si="9"/>
        <v>32172345083.149998</v>
      </c>
      <c r="L38" s="71">
        <f t="shared" si="9"/>
        <v>16121003017</v>
      </c>
      <c r="M38" s="71">
        <f t="shared" si="9"/>
        <v>9033092812.7700005</v>
      </c>
      <c r="N38" s="71">
        <f t="shared" si="9"/>
        <v>6771596989.0100002</v>
      </c>
      <c r="O38" s="71">
        <f t="shared" si="9"/>
        <v>820728410.29000008</v>
      </c>
      <c r="P38" s="72">
        <v>75619.724148669993</v>
      </c>
      <c r="Q38" s="72">
        <v>62563.83195829</v>
      </c>
      <c r="R38" s="72">
        <v>32095.251849510001</v>
      </c>
      <c r="S38" s="72">
        <v>18839.853136879996</v>
      </c>
      <c r="T38" s="72">
        <v>12434.186435749998</v>
      </c>
      <c r="U38" s="72">
        <v>1992.9097444599997</v>
      </c>
      <c r="V38" s="72">
        <v>38161.028595709999</v>
      </c>
      <c r="W38" s="72">
        <v>32172.345083149998</v>
      </c>
      <c r="X38" s="72">
        <v>16121.003016999999</v>
      </c>
      <c r="Y38" s="72">
        <v>9033.0928127700008</v>
      </c>
      <c r="Z38" s="72">
        <v>6771.5969890100005</v>
      </c>
      <c r="AA38" s="72">
        <v>820.72841029000006</v>
      </c>
      <c r="AB38" s="72">
        <v>50.464384821987188</v>
      </c>
      <c r="AC38" s="72">
        <v>51.423233002413646</v>
      </c>
      <c r="AD38" s="72">
        <v>50.228622889731639</v>
      </c>
      <c r="AE38" s="72">
        <v>47.946726267665277</v>
      </c>
      <c r="AF38" s="72">
        <v>54.459509868218852</v>
      </c>
      <c r="AG38" s="73">
        <v>41.182417446224349</v>
      </c>
    </row>
    <row r="39" spans="1:33" s="32" customFormat="1" x14ac:dyDescent="0.25">
      <c r="A39" s="70" t="s">
        <v>62</v>
      </c>
      <c r="B39" s="74">
        <f>+B12+B13+B14+B15+B16+B17+B18+B19</f>
        <v>55368358575.020004</v>
      </c>
      <c r="C39" s="74">
        <f t="shared" ref="C39:O39" si="10">+C12+C13+C14+C15+C16+C17+C18+C19</f>
        <v>0</v>
      </c>
      <c r="D39" s="74">
        <f t="shared" si="10"/>
        <v>44281841000</v>
      </c>
      <c r="E39" s="74">
        <f t="shared" si="10"/>
        <v>11086517575.02</v>
      </c>
      <c r="F39" s="74">
        <f t="shared" si="10"/>
        <v>8267441353</v>
      </c>
      <c r="G39" s="74">
        <f t="shared" si="10"/>
        <v>2136697977</v>
      </c>
      <c r="H39" s="74">
        <f t="shared" si="10"/>
        <v>682378245.01999998</v>
      </c>
      <c r="I39" s="74">
        <f t="shared" si="10"/>
        <v>28684589367.66</v>
      </c>
      <c r="J39" s="74">
        <f t="shared" si="10"/>
        <v>0</v>
      </c>
      <c r="K39" s="74">
        <f t="shared" si="10"/>
        <v>23670510765.420002</v>
      </c>
      <c r="L39" s="74">
        <f t="shared" si="10"/>
        <v>5014078602.2400017</v>
      </c>
      <c r="M39" s="74">
        <f t="shared" si="10"/>
        <v>3694034162.0900002</v>
      </c>
      <c r="N39" s="74">
        <f t="shared" si="10"/>
        <v>1047103046.14</v>
      </c>
      <c r="O39" s="74">
        <f t="shared" si="10"/>
        <v>272941394.01000005</v>
      </c>
      <c r="P39" s="75">
        <v>55368.35857502</v>
      </c>
      <c r="Q39" s="75">
        <v>44281.841</v>
      </c>
      <c r="R39" s="75">
        <v>11086.517575020001</v>
      </c>
      <c r="S39" s="75">
        <v>8267.4413530000002</v>
      </c>
      <c r="T39" s="75">
        <v>2136.6979769999998</v>
      </c>
      <c r="U39" s="75">
        <v>682.37824501999989</v>
      </c>
      <c r="V39" s="75">
        <v>28684.589367659999</v>
      </c>
      <c r="W39" s="75">
        <v>23670.510765420004</v>
      </c>
      <c r="X39" s="75">
        <v>5014.0786022399998</v>
      </c>
      <c r="Y39" s="75">
        <v>3694.0341620899999</v>
      </c>
      <c r="Z39" s="75">
        <v>1047.1030461400001</v>
      </c>
      <c r="AA39" s="75">
        <v>272.94139401000001</v>
      </c>
      <c r="AB39" s="72">
        <v>51.80682632806338</v>
      </c>
      <c r="AC39" s="72">
        <v>53.454215612715835</v>
      </c>
      <c r="AD39" s="72">
        <v>45.226813273968531</v>
      </c>
      <c r="AE39" s="72">
        <v>44.681709907135279</v>
      </c>
      <c r="AF39" s="72">
        <v>49.005664694369685</v>
      </c>
      <c r="AG39" s="73">
        <v>39.998548605839616</v>
      </c>
    </row>
    <row r="40" spans="1:33" s="32" customFormat="1" ht="13.8" thickBot="1" x14ac:dyDescent="0.3">
      <c r="A40" s="76" t="s">
        <v>63</v>
      </c>
      <c r="B40" s="77">
        <f>+B20+B21+B22+B23+B24+B25+B26+B28</f>
        <v>3222422176.0300007</v>
      </c>
      <c r="C40" s="77">
        <f t="shared" ref="C40:O40" si="11">+C20+C21+C22+C23+C24+C25+C26+C28</f>
        <v>711466.67</v>
      </c>
      <c r="D40" s="77">
        <f t="shared" si="11"/>
        <v>1180539685.47</v>
      </c>
      <c r="E40" s="77">
        <f t="shared" si="11"/>
        <v>2042593957.2299998</v>
      </c>
      <c r="F40" s="77">
        <f t="shared" si="11"/>
        <v>1396360438.76</v>
      </c>
      <c r="G40" s="77">
        <f t="shared" si="11"/>
        <v>399168067.29000002</v>
      </c>
      <c r="H40" s="77">
        <f t="shared" si="11"/>
        <v>247065451.18000001</v>
      </c>
      <c r="I40" s="77">
        <f t="shared" si="11"/>
        <v>1628413168.6000001</v>
      </c>
      <c r="J40" s="77">
        <f t="shared" si="11"/>
        <v>0</v>
      </c>
      <c r="K40" s="77">
        <f t="shared" si="11"/>
        <v>587014736.20000005</v>
      </c>
      <c r="L40" s="77">
        <f t="shared" si="11"/>
        <v>1041398432.4</v>
      </c>
      <c r="M40" s="77">
        <f t="shared" si="11"/>
        <v>729211373.89999998</v>
      </c>
      <c r="N40" s="77">
        <f t="shared" si="11"/>
        <v>202854064.17000002</v>
      </c>
      <c r="O40" s="77">
        <f t="shared" si="11"/>
        <v>109332994.33000001</v>
      </c>
      <c r="P40" s="78">
        <v>3222.4221760299997</v>
      </c>
      <c r="Q40" s="78">
        <v>1180.5396854700002</v>
      </c>
      <c r="R40" s="78">
        <v>2042.5939572300001</v>
      </c>
      <c r="S40" s="78">
        <v>1396.3604387600001</v>
      </c>
      <c r="T40" s="78">
        <v>399.16806728999995</v>
      </c>
      <c r="U40" s="78">
        <v>247.06545117999997</v>
      </c>
      <c r="V40" s="78">
        <v>1628.4131686000003</v>
      </c>
      <c r="W40" s="78">
        <v>587.01473620000002</v>
      </c>
      <c r="X40" s="78">
        <v>1041.3984323999998</v>
      </c>
      <c r="Y40" s="78">
        <v>729.21137390000001</v>
      </c>
      <c r="Z40" s="78">
        <v>202.85406416999996</v>
      </c>
      <c r="AA40" s="78">
        <v>109.33299433000002</v>
      </c>
      <c r="AB40" s="79">
        <v>50.533824547042848</v>
      </c>
      <c r="AC40" s="79">
        <v>49.724269622185204</v>
      </c>
      <c r="AD40" s="79">
        <v>50.984114033719145</v>
      </c>
      <c r="AE40" s="79">
        <v>52.222288290232314</v>
      </c>
      <c r="AF40" s="79">
        <v>50.819211453260934</v>
      </c>
      <c r="AG40" s="80">
        <v>44.252643907846618</v>
      </c>
    </row>
    <row r="41" spans="1:33" s="66" customFormat="1" ht="14.4" hidden="1" thickTop="1" thickBot="1" x14ac:dyDescent="0.3">
      <c r="A41" s="81" t="s">
        <v>64</v>
      </c>
      <c r="B41" s="82">
        <f>B38-B10</f>
        <v>0</v>
      </c>
      <c r="C41" s="82">
        <f t="shared" ref="C41:O41" si="12">C38-C10</f>
        <v>0</v>
      </c>
      <c r="D41" s="82">
        <f t="shared" si="12"/>
        <v>0</v>
      </c>
      <c r="E41" s="82">
        <f>E38-E10</f>
        <v>0</v>
      </c>
      <c r="F41" s="82">
        <f t="shared" si="12"/>
        <v>0</v>
      </c>
      <c r="G41" s="82">
        <f t="shared" si="12"/>
        <v>0</v>
      </c>
      <c r="H41" s="82">
        <f t="shared" si="12"/>
        <v>0</v>
      </c>
      <c r="I41" s="82">
        <f t="shared" si="12"/>
        <v>0</v>
      </c>
      <c r="J41" s="82">
        <f t="shared" si="12"/>
        <v>0</v>
      </c>
      <c r="K41" s="82">
        <f t="shared" si="12"/>
        <v>0</v>
      </c>
      <c r="L41" s="82">
        <f>L38-L10</f>
        <v>0</v>
      </c>
      <c r="M41" s="82">
        <f t="shared" si="12"/>
        <v>0</v>
      </c>
      <c r="N41" s="82">
        <f t="shared" si="12"/>
        <v>0</v>
      </c>
      <c r="O41" s="82">
        <f t="shared" si="12"/>
        <v>0</v>
      </c>
      <c r="P41" s="83">
        <f t="shared" si="2"/>
        <v>0</v>
      </c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5"/>
    </row>
    <row r="42" spans="1:33" s="66" customFormat="1" ht="14.4" hidden="1" thickTop="1" thickBot="1" x14ac:dyDescent="0.3">
      <c r="A42" s="87" t="s">
        <v>65</v>
      </c>
      <c r="B42" s="88">
        <f>B31+B32+B33+B34+B35+B36+B37</f>
        <v>17028943397.620001</v>
      </c>
      <c r="C42" s="88">
        <f t="shared" ref="C42:AA42" si="13">C31+C32+C33+C34+C35+C36+C37</f>
        <v>20210345660.040001</v>
      </c>
      <c r="D42" s="88">
        <f t="shared" si="13"/>
        <v>17101451272.82</v>
      </c>
      <c r="E42" s="88">
        <f>E31+E32+E33+E34+E35+E36+E37</f>
        <v>18966140317.259998</v>
      </c>
      <c r="F42" s="88">
        <f t="shared" si="13"/>
        <v>9176051345.1200008</v>
      </c>
      <c r="G42" s="88">
        <f t="shared" si="13"/>
        <v>9898320391.4600029</v>
      </c>
      <c r="H42" s="88">
        <f t="shared" si="13"/>
        <v>1063466048.2600001</v>
      </c>
      <c r="I42" s="88">
        <f t="shared" si="13"/>
        <v>7848026059.4500008</v>
      </c>
      <c r="J42" s="88">
        <f t="shared" si="13"/>
        <v>10636734699.51</v>
      </c>
      <c r="K42" s="88">
        <f t="shared" si="13"/>
        <v>7914819581.5300007</v>
      </c>
      <c r="L42" s="88">
        <f t="shared" si="13"/>
        <v>10065525982.359999</v>
      </c>
      <c r="M42" s="88">
        <f t="shared" si="13"/>
        <v>4609847276.7799997</v>
      </c>
      <c r="N42" s="88">
        <f t="shared" si="13"/>
        <v>5521639878.6999998</v>
      </c>
      <c r="O42" s="88">
        <f t="shared" si="13"/>
        <v>438454021.95000005</v>
      </c>
      <c r="P42" s="89">
        <f t="shared" si="2"/>
        <v>17028.943397620002</v>
      </c>
      <c r="Q42" s="88">
        <f t="shared" si="13"/>
        <v>17101.451272819999</v>
      </c>
      <c r="R42" s="88">
        <f t="shared" si="13"/>
        <v>18966.140317259997</v>
      </c>
      <c r="S42" s="88">
        <f t="shared" si="13"/>
        <v>9176.0513451199986</v>
      </c>
      <c r="T42" s="88">
        <f t="shared" si="13"/>
        <v>9898.3203914599999</v>
      </c>
      <c r="U42" s="88">
        <f t="shared" si="13"/>
        <v>1063.4660482599998</v>
      </c>
      <c r="V42" s="88">
        <f t="shared" si="13"/>
        <v>7848.0260594500014</v>
      </c>
      <c r="W42" s="88">
        <f t="shared" si="13"/>
        <v>7914.8195815300014</v>
      </c>
      <c r="X42" s="88">
        <f t="shared" si="13"/>
        <v>10065.525982359997</v>
      </c>
      <c r="Y42" s="88">
        <f t="shared" si="13"/>
        <v>4609.8472767799994</v>
      </c>
      <c r="Z42" s="88">
        <f t="shared" si="13"/>
        <v>5521.6398786999998</v>
      </c>
      <c r="AA42" s="88">
        <f t="shared" si="13"/>
        <v>438.45402195000003</v>
      </c>
      <c r="AB42" s="90"/>
      <c r="AC42" s="90"/>
      <c r="AD42" s="90"/>
      <c r="AE42" s="90"/>
      <c r="AF42" s="90"/>
      <c r="AG42" s="90"/>
    </row>
    <row r="43" spans="1:33" s="66" customFormat="1" ht="14.4" hidden="1" thickTop="1" thickBot="1" x14ac:dyDescent="0.3">
      <c r="A43" s="91" t="s">
        <v>66</v>
      </c>
      <c r="B43" s="92">
        <f>B42-B29</f>
        <v>0</v>
      </c>
      <c r="C43" s="92">
        <f t="shared" ref="C43:AA43" si="14">C42-C29</f>
        <v>0</v>
      </c>
      <c r="D43" s="92">
        <f t="shared" si="14"/>
        <v>0</v>
      </c>
      <c r="E43" s="92">
        <f>E42-E29</f>
        <v>0</v>
      </c>
      <c r="F43" s="92">
        <f t="shared" si="14"/>
        <v>0</v>
      </c>
      <c r="G43" s="92">
        <f t="shared" si="14"/>
        <v>0</v>
      </c>
      <c r="H43" s="92">
        <f t="shared" si="14"/>
        <v>0</v>
      </c>
      <c r="I43" s="92">
        <f t="shared" si="14"/>
        <v>0</v>
      </c>
      <c r="J43" s="92">
        <f t="shared" si="14"/>
        <v>0</v>
      </c>
      <c r="K43" s="92">
        <f t="shared" si="14"/>
        <v>0</v>
      </c>
      <c r="L43" s="92">
        <f t="shared" si="14"/>
        <v>0</v>
      </c>
      <c r="M43" s="92">
        <f t="shared" si="14"/>
        <v>0</v>
      </c>
      <c r="N43" s="92">
        <f t="shared" si="14"/>
        <v>0</v>
      </c>
      <c r="O43" s="92">
        <f t="shared" si="14"/>
        <v>0</v>
      </c>
      <c r="P43" s="93">
        <f t="shared" si="2"/>
        <v>0</v>
      </c>
      <c r="Q43" s="94">
        <f t="shared" si="14"/>
        <v>0</v>
      </c>
      <c r="R43" s="94">
        <f t="shared" si="14"/>
        <v>0</v>
      </c>
      <c r="S43" s="94">
        <f t="shared" si="14"/>
        <v>0</v>
      </c>
      <c r="T43" s="94">
        <f t="shared" si="14"/>
        <v>0</v>
      </c>
      <c r="U43" s="94">
        <f t="shared" si="14"/>
        <v>0</v>
      </c>
      <c r="V43" s="94">
        <f t="shared" si="14"/>
        <v>0</v>
      </c>
      <c r="W43" s="94">
        <f t="shared" si="14"/>
        <v>0</v>
      </c>
      <c r="X43" s="94">
        <f t="shared" si="14"/>
        <v>0</v>
      </c>
      <c r="Y43" s="94">
        <f t="shared" si="14"/>
        <v>0</v>
      </c>
      <c r="Z43" s="94">
        <f t="shared" si="14"/>
        <v>0</v>
      </c>
      <c r="AA43" s="94">
        <f t="shared" si="14"/>
        <v>0</v>
      </c>
      <c r="AB43" s="86"/>
      <c r="AC43" s="86"/>
      <c r="AD43" s="86"/>
      <c r="AE43" s="86"/>
      <c r="AF43" s="86"/>
      <c r="AG43" s="86"/>
    </row>
    <row r="44" spans="1:33" s="66" customFormat="1" ht="14.4" hidden="1" thickTop="1" thickBot="1" x14ac:dyDescent="0.3">
      <c r="A44" s="91"/>
      <c r="B44" s="86"/>
      <c r="C44" s="86"/>
      <c r="D44" s="92"/>
      <c r="E44" s="92"/>
      <c r="F44" s="86"/>
      <c r="G44" s="86"/>
      <c r="H44" s="86"/>
      <c r="I44" s="86"/>
      <c r="J44" s="86"/>
      <c r="K44" s="86"/>
      <c r="L44" s="92"/>
      <c r="M44" s="92"/>
      <c r="N44" s="92"/>
      <c r="O44" s="92"/>
      <c r="P44" s="93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</row>
    <row r="45" spans="1:33" s="66" customFormat="1" ht="40.799999999999997" hidden="1" thickTop="1" thickBot="1" x14ac:dyDescent="0.3">
      <c r="A45" s="91" t="s">
        <v>67</v>
      </c>
      <c r="B45" s="86"/>
      <c r="C45" s="86"/>
      <c r="D45" s="86"/>
      <c r="E45" s="95">
        <f>G117-H31</f>
        <v>804000</v>
      </c>
      <c r="F45" s="86"/>
      <c r="G45" s="86"/>
      <c r="H45" s="86"/>
      <c r="I45" s="86"/>
      <c r="J45" s="86"/>
      <c r="K45" s="86"/>
      <c r="L45" s="95">
        <f>N117-O31</f>
        <v>-433.04000002145767</v>
      </c>
      <c r="M45" s="86"/>
      <c r="N45" s="86"/>
      <c r="O45" s="86"/>
      <c r="P45" s="96"/>
      <c r="Q45" s="86"/>
      <c r="R45" s="97">
        <f>T117-U31</f>
        <v>0.80400000000008731</v>
      </c>
      <c r="S45" s="98"/>
      <c r="T45" s="98"/>
      <c r="U45" s="98"/>
      <c r="V45" s="98"/>
      <c r="W45" s="98"/>
      <c r="X45" s="97">
        <f>Z117-AA31</f>
        <v>-4.3304000007537979E-4</v>
      </c>
      <c r="Y45" s="86"/>
      <c r="Z45" s="86"/>
      <c r="AA45" s="86"/>
      <c r="AB45" s="86"/>
      <c r="AC45" s="86"/>
      <c r="AD45" s="86"/>
      <c r="AE45" s="86"/>
      <c r="AF45" s="86"/>
      <c r="AG45" s="86"/>
    </row>
    <row r="46" spans="1:33" ht="13.5" customHeight="1" thickTop="1" x14ac:dyDescent="0.25">
      <c r="A46" s="351" t="s">
        <v>1</v>
      </c>
      <c r="B46" s="353" t="s">
        <v>2</v>
      </c>
      <c r="C46" s="353"/>
      <c r="D46" s="353"/>
      <c r="E46" s="353"/>
      <c r="F46" s="353"/>
      <c r="G46" s="353"/>
      <c r="H46" s="353"/>
      <c r="I46" s="353" t="s">
        <v>3</v>
      </c>
      <c r="J46" s="353"/>
      <c r="K46" s="353"/>
      <c r="L46" s="353"/>
      <c r="M46" s="353"/>
      <c r="N46" s="353"/>
      <c r="O46" s="353"/>
      <c r="P46" s="353" t="s">
        <v>4</v>
      </c>
      <c r="Q46" s="353"/>
      <c r="R46" s="353"/>
      <c r="S46" s="353"/>
      <c r="T46" s="353"/>
      <c r="U46" s="353"/>
      <c r="V46" s="353" t="s">
        <v>5</v>
      </c>
      <c r="W46" s="353"/>
      <c r="X46" s="353"/>
      <c r="Y46" s="353"/>
      <c r="Z46" s="353"/>
      <c r="AA46" s="353"/>
      <c r="AB46" s="353" t="s">
        <v>6</v>
      </c>
      <c r="AC46" s="353"/>
      <c r="AD46" s="353"/>
      <c r="AE46" s="353"/>
      <c r="AF46" s="353"/>
      <c r="AG46" s="354"/>
    </row>
    <row r="47" spans="1:33" x14ac:dyDescent="0.25">
      <c r="A47" s="352"/>
      <c r="B47" s="345" t="s">
        <v>7</v>
      </c>
      <c r="C47" s="355" t="s">
        <v>8</v>
      </c>
      <c r="D47" s="356"/>
      <c r="E47" s="356"/>
      <c r="F47" s="356"/>
      <c r="G47" s="356"/>
      <c r="H47" s="357"/>
      <c r="I47" s="345" t="s">
        <v>7</v>
      </c>
      <c r="J47" s="9"/>
      <c r="K47" s="346" t="s">
        <v>8</v>
      </c>
      <c r="L47" s="346"/>
      <c r="M47" s="346"/>
      <c r="N47" s="346"/>
      <c r="O47" s="346"/>
      <c r="P47" s="345" t="s">
        <v>7</v>
      </c>
      <c r="Q47" s="346" t="s">
        <v>9</v>
      </c>
      <c r="R47" s="346"/>
      <c r="S47" s="346"/>
      <c r="T47" s="346"/>
      <c r="U47" s="346"/>
      <c r="V47" s="345" t="s">
        <v>7</v>
      </c>
      <c r="W47" s="346" t="s">
        <v>9</v>
      </c>
      <c r="X47" s="346"/>
      <c r="Y47" s="346"/>
      <c r="Z47" s="346"/>
      <c r="AA47" s="346"/>
      <c r="AB47" s="345" t="s">
        <v>7</v>
      </c>
      <c r="AC47" s="346" t="s">
        <v>9</v>
      </c>
      <c r="AD47" s="346"/>
      <c r="AE47" s="346"/>
      <c r="AF47" s="346"/>
      <c r="AG47" s="360"/>
    </row>
    <row r="48" spans="1:33" x14ac:dyDescent="0.25">
      <c r="A48" s="352"/>
      <c r="B48" s="345"/>
      <c r="C48" s="361" t="s">
        <v>10</v>
      </c>
      <c r="D48" s="345" t="s">
        <v>11</v>
      </c>
      <c r="E48" s="345" t="s">
        <v>12</v>
      </c>
      <c r="F48" s="348" t="s">
        <v>13</v>
      </c>
      <c r="G48" s="348"/>
      <c r="H48" s="348"/>
      <c r="I48" s="345"/>
      <c r="J48" s="361" t="s">
        <v>10</v>
      </c>
      <c r="K48" s="345" t="s">
        <v>11</v>
      </c>
      <c r="L48" s="345" t="s">
        <v>12</v>
      </c>
      <c r="M48" s="348" t="s">
        <v>13</v>
      </c>
      <c r="N48" s="348"/>
      <c r="O48" s="348"/>
      <c r="P48" s="345"/>
      <c r="Q48" s="345" t="s">
        <v>11</v>
      </c>
      <c r="R48" s="345" t="s">
        <v>12</v>
      </c>
      <c r="S48" s="348" t="s">
        <v>13</v>
      </c>
      <c r="T48" s="348"/>
      <c r="U48" s="348"/>
      <c r="V48" s="345"/>
      <c r="W48" s="345" t="s">
        <v>11</v>
      </c>
      <c r="X48" s="345" t="s">
        <v>12</v>
      </c>
      <c r="Y48" s="348" t="s">
        <v>13</v>
      </c>
      <c r="Z48" s="348"/>
      <c r="AA48" s="348"/>
      <c r="AB48" s="345"/>
      <c r="AC48" s="347" t="s">
        <v>11</v>
      </c>
      <c r="AD48" s="347" t="s">
        <v>12</v>
      </c>
      <c r="AE48" s="358" t="s">
        <v>13</v>
      </c>
      <c r="AF48" s="358"/>
      <c r="AG48" s="359"/>
    </row>
    <row r="49" spans="1:33" ht="57.75" customHeight="1" x14ac:dyDescent="0.25">
      <c r="A49" s="352"/>
      <c r="B49" s="345"/>
      <c r="C49" s="362"/>
      <c r="D49" s="345"/>
      <c r="E49" s="345"/>
      <c r="F49" s="10" t="s">
        <v>14</v>
      </c>
      <c r="G49" s="10" t="s">
        <v>15</v>
      </c>
      <c r="H49" s="10" t="s">
        <v>16</v>
      </c>
      <c r="I49" s="345"/>
      <c r="J49" s="362"/>
      <c r="K49" s="345"/>
      <c r="L49" s="345"/>
      <c r="M49" s="10" t="s">
        <v>14</v>
      </c>
      <c r="N49" s="10" t="s">
        <v>15</v>
      </c>
      <c r="O49" s="10" t="s">
        <v>16</v>
      </c>
      <c r="P49" s="345"/>
      <c r="Q49" s="345"/>
      <c r="R49" s="345"/>
      <c r="S49" s="10" t="s">
        <v>14</v>
      </c>
      <c r="T49" s="10" t="s">
        <v>15</v>
      </c>
      <c r="U49" s="10" t="s">
        <v>16</v>
      </c>
      <c r="V49" s="345"/>
      <c r="W49" s="345"/>
      <c r="X49" s="345"/>
      <c r="Y49" s="10" t="s">
        <v>14</v>
      </c>
      <c r="Z49" s="10" t="s">
        <v>15</v>
      </c>
      <c r="AA49" s="10" t="s">
        <v>16</v>
      </c>
      <c r="AB49" s="345"/>
      <c r="AC49" s="347"/>
      <c r="AD49" s="347"/>
      <c r="AE49" s="11" t="s">
        <v>14</v>
      </c>
      <c r="AF49" s="11" t="s">
        <v>15</v>
      </c>
      <c r="AG49" s="12" t="s">
        <v>68</v>
      </c>
    </row>
    <row r="50" spans="1:33" x14ac:dyDescent="0.25">
      <c r="A50" s="13" t="s">
        <v>18</v>
      </c>
      <c r="B50" s="14"/>
      <c r="C50" s="14"/>
      <c r="D50" s="15"/>
      <c r="E50" s="14"/>
      <c r="F50" s="16"/>
      <c r="G50" s="16"/>
      <c r="H50" s="16"/>
      <c r="I50" s="14"/>
      <c r="J50" s="14"/>
      <c r="K50" s="14"/>
      <c r="L50" s="14"/>
      <c r="M50" s="16"/>
      <c r="N50" s="16"/>
      <c r="O50" s="16"/>
      <c r="P50" s="14" t="s">
        <v>19</v>
      </c>
      <c r="Q50" s="14" t="s">
        <v>20</v>
      </c>
      <c r="R50" s="14" t="s">
        <v>21</v>
      </c>
      <c r="S50" s="16">
        <v>4</v>
      </c>
      <c r="T50" s="16">
        <v>5</v>
      </c>
      <c r="U50" s="16">
        <v>6</v>
      </c>
      <c r="V50" s="14" t="s">
        <v>22</v>
      </c>
      <c r="W50" s="14" t="s">
        <v>23</v>
      </c>
      <c r="X50" s="14" t="s">
        <v>24</v>
      </c>
      <c r="Y50" s="16">
        <v>10</v>
      </c>
      <c r="Z50" s="16">
        <v>11</v>
      </c>
      <c r="AA50" s="16">
        <v>12</v>
      </c>
      <c r="AB50" s="14" t="s">
        <v>25</v>
      </c>
      <c r="AC50" s="14" t="s">
        <v>26</v>
      </c>
      <c r="AD50" s="14" t="s">
        <v>27</v>
      </c>
      <c r="AE50" s="16" t="s">
        <v>28</v>
      </c>
      <c r="AF50" s="16" t="s">
        <v>29</v>
      </c>
      <c r="AG50" s="17" t="s">
        <v>30</v>
      </c>
    </row>
    <row r="51" spans="1:33" x14ac:dyDescent="0.25">
      <c r="A51" s="99" t="s">
        <v>69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82"/>
      <c r="M51" s="100"/>
      <c r="N51" s="100"/>
      <c r="O51" s="100"/>
      <c r="P51" s="101"/>
      <c r="Q51" s="101"/>
      <c r="R51" s="101"/>
      <c r="S51" s="101"/>
      <c r="T51" s="101"/>
      <c r="U51" s="101"/>
      <c r="V51" s="101"/>
      <c r="W51" s="101"/>
      <c r="X51" s="102">
        <f>Y52+Z52+AA52-X52</f>
        <v>504.41519506999975</v>
      </c>
      <c r="Y51" s="101"/>
      <c r="Z51" s="101"/>
      <c r="AA51" s="101"/>
      <c r="AB51" s="101"/>
      <c r="AC51" s="101"/>
      <c r="AD51" s="101"/>
      <c r="AE51" s="101"/>
      <c r="AF51" s="101"/>
      <c r="AG51" s="103"/>
    </row>
    <row r="52" spans="1:33" s="32" customFormat="1" hidden="1" x14ac:dyDescent="0.25">
      <c r="A52" s="104" t="s">
        <v>70</v>
      </c>
      <c r="B52" s="105">
        <v>81772762140.740005</v>
      </c>
      <c r="C52" s="105">
        <v>20211057126.709999</v>
      </c>
      <c r="D52" s="105">
        <v>67572590888.349998</v>
      </c>
      <c r="E52" s="106">
        <f>+F52+G52+H52-E117</f>
        <v>33239530911.519997</v>
      </c>
      <c r="F52" s="105">
        <v>19417386025.41</v>
      </c>
      <c r="G52" s="105">
        <v>12804948182.26</v>
      </c>
      <c r="H52" s="105">
        <v>2188894171.4300003</v>
      </c>
      <c r="I52" s="105">
        <v>40411513176.650002</v>
      </c>
      <c r="J52" s="105">
        <v>10636734699.51</v>
      </c>
      <c r="K52" s="105">
        <v>34010723969.75</v>
      </c>
      <c r="L52" s="106">
        <f>+M52+N52+O52-L117</f>
        <v>16533108711.34</v>
      </c>
      <c r="M52" s="105">
        <v>9108566271.4400005</v>
      </c>
      <c r="N52" s="105">
        <v>7023895891.9899998</v>
      </c>
      <c r="O52" s="105">
        <v>905061742.98000002</v>
      </c>
      <c r="P52" s="107">
        <f>B52/1000000</f>
        <v>81772.76214074</v>
      </c>
      <c r="Q52" s="107">
        <f t="shared" ref="Q52:V52" si="15">D52/1000000</f>
        <v>67572.590888349994</v>
      </c>
      <c r="R52" s="107">
        <f t="shared" si="15"/>
        <v>33239.53091152</v>
      </c>
      <c r="S52" s="107">
        <f t="shared" si="15"/>
        <v>19417.38602541</v>
      </c>
      <c r="T52" s="107">
        <f t="shared" si="15"/>
        <v>12804.948182260001</v>
      </c>
      <c r="U52" s="107">
        <f t="shared" si="15"/>
        <v>2188.8941714300004</v>
      </c>
      <c r="V52" s="107">
        <f t="shared" si="15"/>
        <v>40411.513176649998</v>
      </c>
      <c r="W52" s="107">
        <f t="shared" ref="W52:AA52" si="16">K52/1000000</f>
        <v>34010.723969749997</v>
      </c>
      <c r="X52" s="107">
        <f t="shared" si="16"/>
        <v>16533.108711339999</v>
      </c>
      <c r="Y52" s="107">
        <f t="shared" si="16"/>
        <v>9108.5662714400005</v>
      </c>
      <c r="Z52" s="107">
        <f t="shared" si="16"/>
        <v>7023.8958919899997</v>
      </c>
      <c r="AA52" s="107">
        <f t="shared" si="16"/>
        <v>905.06174297999996</v>
      </c>
      <c r="AB52" s="107">
        <f t="shared" ref="AB52:AG52" si="17">V52/P52%</f>
        <v>49.419283534897964</v>
      </c>
      <c r="AC52" s="107">
        <f t="shared" si="17"/>
        <v>50.332129525632396</v>
      </c>
      <c r="AD52" s="107">
        <f t="shared" si="17"/>
        <v>49.739296127100374</v>
      </c>
      <c r="AE52" s="107">
        <f t="shared" si="17"/>
        <v>46.90933300455756</v>
      </c>
      <c r="AF52" s="107">
        <f t="shared" si="17"/>
        <v>54.852981769351622</v>
      </c>
      <c r="AG52" s="108">
        <f t="shared" si="17"/>
        <v>41.347898623565015</v>
      </c>
    </row>
    <row r="53" spans="1:33" s="32" customFormat="1" x14ac:dyDescent="0.25">
      <c r="A53" s="109" t="s">
        <v>71</v>
      </c>
      <c r="B53" s="110">
        <v>5560040815.4200001</v>
      </c>
      <c r="C53" s="110">
        <v>129078497.91</v>
      </c>
      <c r="D53" s="110">
        <v>2295150141</v>
      </c>
      <c r="E53" s="111">
        <f>F53+G53+H53-E54</f>
        <v>3347058639.3400002</v>
      </c>
      <c r="F53" s="26">
        <v>1678495038.8599999</v>
      </c>
      <c r="G53" s="26">
        <v>1104882332.9300001</v>
      </c>
      <c r="H53" s="26">
        <v>610591800.53999996</v>
      </c>
      <c r="I53" s="110">
        <v>2347514372.02</v>
      </c>
      <c r="J53" s="110">
        <v>61449440.409999996</v>
      </c>
      <c r="K53" s="110">
        <v>917578748.59000003</v>
      </c>
      <c r="L53" s="111">
        <f>M53+N53+O53-L54</f>
        <v>1467047257.4399998</v>
      </c>
      <c r="M53" s="110">
        <v>693544702.72000003</v>
      </c>
      <c r="N53" s="110">
        <v>519401827.02999997</v>
      </c>
      <c r="O53" s="110">
        <v>278438534.08999997</v>
      </c>
      <c r="P53" s="29">
        <v>5560.0408154200004</v>
      </c>
      <c r="Q53" s="29">
        <v>2295.1501410000001</v>
      </c>
      <c r="R53" s="29">
        <v>3347.0586393400004</v>
      </c>
      <c r="S53" s="29">
        <v>1678.4950388599998</v>
      </c>
      <c r="T53" s="29">
        <v>1104.8823329300001</v>
      </c>
      <c r="U53" s="29">
        <v>610.59180054000001</v>
      </c>
      <c r="V53" s="29">
        <v>2347.5143720199999</v>
      </c>
      <c r="W53" s="29">
        <v>917.57874859000003</v>
      </c>
      <c r="X53" s="29">
        <v>1467.0472574399998</v>
      </c>
      <c r="Y53" s="29">
        <v>693.54470272000003</v>
      </c>
      <c r="Z53" s="29">
        <v>519.40182702999994</v>
      </c>
      <c r="AA53" s="29">
        <v>278.43853408999996</v>
      </c>
      <c r="AB53" s="29">
        <v>42.221171569631196</v>
      </c>
      <c r="AC53" s="29">
        <v>39.979029354053921</v>
      </c>
      <c r="AD53" s="29">
        <v>43.830939804785849</v>
      </c>
      <c r="AE53" s="29">
        <v>41.319437154311856</v>
      </c>
      <c r="AF53" s="29">
        <v>47.00969610516043</v>
      </c>
      <c r="AG53" s="31">
        <v>45.601420432398911</v>
      </c>
    </row>
    <row r="54" spans="1:33" s="119" customFormat="1" hidden="1" x14ac:dyDescent="0.25">
      <c r="A54" s="112" t="s">
        <v>72</v>
      </c>
      <c r="B54" s="113">
        <v>501617.08</v>
      </c>
      <c r="C54" s="114">
        <v>129078497.91</v>
      </c>
      <c r="D54" s="114">
        <v>82669582</v>
      </c>
      <c r="E54" s="115">
        <f>F54+G54+H54</f>
        <v>46910532.990000002</v>
      </c>
      <c r="F54" s="113">
        <v>0</v>
      </c>
      <c r="G54" s="114">
        <v>34645461.990000002</v>
      </c>
      <c r="H54" s="114">
        <v>12265071</v>
      </c>
      <c r="I54" s="116">
        <v>0</v>
      </c>
      <c r="J54" s="116">
        <v>61449440.409999996</v>
      </c>
      <c r="K54" s="116">
        <v>37111634.010000005</v>
      </c>
      <c r="L54" s="115">
        <f>M54+N54+O54</f>
        <v>24337806.400000002</v>
      </c>
      <c r="M54" s="116">
        <v>0</v>
      </c>
      <c r="N54" s="116">
        <v>19278345.350000001</v>
      </c>
      <c r="O54" s="116">
        <v>5059461.05</v>
      </c>
      <c r="P54" s="117">
        <v>0.50161708000000005</v>
      </c>
      <c r="Q54" s="117">
        <v>82.669582000000005</v>
      </c>
      <c r="R54" s="117">
        <v>46.91053299</v>
      </c>
      <c r="S54" s="117">
        <v>0</v>
      </c>
      <c r="T54" s="117">
        <v>34.645461990000001</v>
      </c>
      <c r="U54" s="117">
        <v>12.265071000000001</v>
      </c>
      <c r="V54" s="117"/>
      <c r="W54" s="117">
        <v>37.111634010000003</v>
      </c>
      <c r="X54" s="117"/>
      <c r="Y54" s="117"/>
      <c r="Z54" s="117">
        <v>19.278345350000002</v>
      </c>
      <c r="AA54" s="117">
        <v>5.0594610499999995</v>
      </c>
      <c r="AB54" s="117">
        <v>0</v>
      </c>
      <c r="AC54" s="117">
        <v>44.891522507032875</v>
      </c>
      <c r="AD54" s="117"/>
      <c r="AE54" s="117"/>
      <c r="AF54" s="117">
        <v>55.644647935606876</v>
      </c>
      <c r="AG54" s="118">
        <v>41.250972375129336</v>
      </c>
    </row>
    <row r="55" spans="1:33" s="32" customFormat="1" x14ac:dyDescent="0.25">
      <c r="A55" s="109" t="s">
        <v>73</v>
      </c>
      <c r="B55" s="110">
        <v>30413300</v>
      </c>
      <c r="C55" s="110">
        <v>54737000</v>
      </c>
      <c r="D55" s="110">
        <v>30413300</v>
      </c>
      <c r="E55" s="111">
        <f>F55+G55+H55-E56</f>
        <v>30413300</v>
      </c>
      <c r="F55" s="110">
        <v>6089600</v>
      </c>
      <c r="G55" s="110">
        <v>24323700</v>
      </c>
      <c r="H55" s="110">
        <v>24323700</v>
      </c>
      <c r="I55" s="110">
        <v>12927462.689999999</v>
      </c>
      <c r="J55" s="110">
        <v>25671306.43</v>
      </c>
      <c r="K55" s="110">
        <v>14077232.039999999</v>
      </c>
      <c r="L55" s="111">
        <f>M55+N55+O55-L56</f>
        <v>12927462.689999998</v>
      </c>
      <c r="M55" s="110">
        <v>2479503.11</v>
      </c>
      <c r="N55" s="110">
        <v>11594074.390000001</v>
      </c>
      <c r="O55" s="110">
        <v>10447959.579999998</v>
      </c>
      <c r="P55" s="29">
        <v>30.4133</v>
      </c>
      <c r="Q55" s="29">
        <v>30.4133</v>
      </c>
      <c r="R55" s="29">
        <v>30.4133</v>
      </c>
      <c r="S55" s="29">
        <v>6.0895999999999999</v>
      </c>
      <c r="T55" s="29">
        <v>24.323699999999999</v>
      </c>
      <c r="U55" s="29">
        <v>24.323699999999999</v>
      </c>
      <c r="V55" s="29">
        <v>12.927462689999999</v>
      </c>
      <c r="W55" s="29">
        <v>14.077232039999998</v>
      </c>
      <c r="X55" s="29">
        <v>12.927462689999997</v>
      </c>
      <c r="Y55" s="29">
        <v>2.47950311</v>
      </c>
      <c r="Z55" s="29">
        <v>11.594074390000001</v>
      </c>
      <c r="AA55" s="29">
        <v>10.447959579999997</v>
      </c>
      <c r="AB55" s="29">
        <v>42.505951968382249</v>
      </c>
      <c r="AC55" s="29">
        <v>46.286434027218348</v>
      </c>
      <c r="AD55" s="29">
        <v>42.505951968382249</v>
      </c>
      <c r="AE55" s="29">
        <v>40.717011133736207</v>
      </c>
      <c r="AF55" s="29">
        <v>47.665751468732154</v>
      </c>
      <c r="AG55" s="31">
        <v>42.953825199291217</v>
      </c>
    </row>
    <row r="56" spans="1:33" s="119" customFormat="1" hidden="1" x14ac:dyDescent="0.25">
      <c r="A56" s="112" t="s">
        <v>72</v>
      </c>
      <c r="B56" s="120">
        <v>0</v>
      </c>
      <c r="C56" s="120">
        <v>54737000</v>
      </c>
      <c r="D56" s="120">
        <v>30413300</v>
      </c>
      <c r="E56" s="121">
        <f>F56+G56+H56</f>
        <v>24323700</v>
      </c>
      <c r="F56" s="120">
        <v>0</v>
      </c>
      <c r="G56" s="120">
        <v>24323700</v>
      </c>
      <c r="H56" s="120">
        <v>0</v>
      </c>
      <c r="I56" s="120">
        <v>0</v>
      </c>
      <c r="J56" s="120">
        <v>25671306.43</v>
      </c>
      <c r="K56" s="120">
        <v>14077232.039999999</v>
      </c>
      <c r="L56" s="121">
        <f>M56+N56+O56</f>
        <v>11594074.390000001</v>
      </c>
      <c r="M56" s="120">
        <v>0</v>
      </c>
      <c r="N56" s="120">
        <v>11594074.390000001</v>
      </c>
      <c r="O56" s="120">
        <v>0</v>
      </c>
      <c r="P56" s="117">
        <v>0</v>
      </c>
      <c r="Q56" s="117">
        <v>30.4133</v>
      </c>
      <c r="R56" s="117"/>
      <c r="S56" s="117"/>
      <c r="T56" s="117">
        <v>24.323699999999999</v>
      </c>
      <c r="U56" s="117">
        <v>0</v>
      </c>
      <c r="V56" s="117">
        <v>0</v>
      </c>
      <c r="W56" s="117">
        <v>14.077232039999998</v>
      </c>
      <c r="X56" s="117"/>
      <c r="Y56" s="117"/>
      <c r="Z56" s="117">
        <v>11.594074390000001</v>
      </c>
      <c r="AA56" s="117">
        <v>0</v>
      </c>
      <c r="AB56" s="117"/>
      <c r="AC56" s="117">
        <v>46.286434027218348</v>
      </c>
      <c r="AD56" s="117"/>
      <c r="AE56" s="117"/>
      <c r="AF56" s="117">
        <v>47.665751468732154</v>
      </c>
      <c r="AG56" s="117"/>
    </row>
    <row r="57" spans="1:33" s="32" customFormat="1" ht="26.4" x14ac:dyDescent="0.25">
      <c r="A57" s="109" t="s">
        <v>74</v>
      </c>
      <c r="B57" s="110">
        <v>1273237111.2</v>
      </c>
      <c r="C57" s="110">
        <v>5271654.38</v>
      </c>
      <c r="D57" s="110">
        <v>1086849631.8800001</v>
      </c>
      <c r="E57" s="111">
        <f>F57+G57+H57-E58</f>
        <v>186987479.31999999</v>
      </c>
      <c r="F57" s="110">
        <v>144589074.84999999</v>
      </c>
      <c r="G57" s="110">
        <v>21853926.100000001</v>
      </c>
      <c r="H57" s="110">
        <v>25216132.75</v>
      </c>
      <c r="I57" s="110">
        <v>562448900.49000001</v>
      </c>
      <c r="J57" s="110">
        <v>2472982.0499999998</v>
      </c>
      <c r="K57" s="110">
        <v>490160054.69</v>
      </c>
      <c r="L57" s="111">
        <f>M57+N57+O57-L58</f>
        <v>72888845.799999997</v>
      </c>
      <c r="M57" s="110">
        <v>61358969.280000001</v>
      </c>
      <c r="N57" s="110">
        <v>7920417.4100000001</v>
      </c>
      <c r="O57" s="110">
        <v>5482441.1600000001</v>
      </c>
      <c r="P57" s="29">
        <v>1273.2371112000001</v>
      </c>
      <c r="Q57" s="29">
        <v>1086.8496318800001</v>
      </c>
      <c r="R57" s="29">
        <v>186.98747932000001</v>
      </c>
      <c r="S57" s="29">
        <v>144.58907485</v>
      </c>
      <c r="T57" s="29">
        <v>21.853926100000002</v>
      </c>
      <c r="U57" s="29">
        <v>25.21613275</v>
      </c>
      <c r="V57" s="29">
        <v>562.44890049000003</v>
      </c>
      <c r="W57" s="29">
        <v>490.16005468999998</v>
      </c>
      <c r="X57" s="29">
        <v>72.888845799999999</v>
      </c>
      <c r="Y57" s="29">
        <v>61.358969280000004</v>
      </c>
      <c r="Z57" s="29">
        <v>7.9204174099999998</v>
      </c>
      <c r="AA57" s="29">
        <v>5.4824411600000005</v>
      </c>
      <c r="AB57" s="29">
        <v>44.174717775851143</v>
      </c>
      <c r="AC57" s="29">
        <v>45.099160022912805</v>
      </c>
      <c r="AD57" s="29">
        <v>38.980602372451933</v>
      </c>
      <c r="AE57" s="29">
        <v>42.436794995510688</v>
      </c>
      <c r="AF57" s="29">
        <v>36.242537719572496</v>
      </c>
      <c r="AG57" s="31">
        <v>21.741800038707368</v>
      </c>
    </row>
    <row r="58" spans="1:33" s="119" customFormat="1" hidden="1" x14ac:dyDescent="0.25">
      <c r="A58" s="112" t="s">
        <v>72</v>
      </c>
      <c r="B58" s="120">
        <v>0</v>
      </c>
      <c r="C58" s="120">
        <v>5271654.38</v>
      </c>
      <c r="D58" s="120">
        <v>600000</v>
      </c>
      <c r="E58" s="121">
        <f>F58+G58+H58</f>
        <v>4671654.38</v>
      </c>
      <c r="F58" s="120">
        <v>0</v>
      </c>
      <c r="G58" s="120">
        <v>3965654.38</v>
      </c>
      <c r="H58" s="120">
        <v>706000</v>
      </c>
      <c r="I58" s="120">
        <v>0</v>
      </c>
      <c r="J58" s="120">
        <v>2472982.0499999998</v>
      </c>
      <c r="K58" s="120">
        <v>600000</v>
      </c>
      <c r="L58" s="121">
        <f>M58+N58+O58</f>
        <v>1872982.0499999998</v>
      </c>
      <c r="M58" s="120">
        <v>0</v>
      </c>
      <c r="N58" s="120">
        <v>1638815.4</v>
      </c>
      <c r="O58" s="120">
        <v>234166.65</v>
      </c>
      <c r="P58" s="117"/>
      <c r="Q58" s="117">
        <v>0.6</v>
      </c>
      <c r="R58" s="117"/>
      <c r="S58" s="117"/>
      <c r="T58" s="117">
        <v>3.9656543799999997</v>
      </c>
      <c r="U58" s="117">
        <v>0.70599999999999996</v>
      </c>
      <c r="V58" s="117"/>
      <c r="W58" s="117">
        <v>0.6</v>
      </c>
      <c r="X58" s="117"/>
      <c r="Y58" s="117">
        <v>0</v>
      </c>
      <c r="Z58" s="117">
        <v>1.6388153999999999</v>
      </c>
      <c r="AA58" s="117">
        <v>0.23416665</v>
      </c>
      <c r="AB58" s="117"/>
      <c r="AC58" s="117">
        <v>100</v>
      </c>
      <c r="AD58" s="117"/>
      <c r="AE58" s="117"/>
      <c r="AF58" s="117">
        <v>41.325220076289149</v>
      </c>
      <c r="AG58" s="118">
        <v>33.168080736543914</v>
      </c>
    </row>
    <row r="59" spans="1:33" s="32" customFormat="1" x14ac:dyDescent="0.25">
      <c r="A59" s="109" t="s">
        <v>75</v>
      </c>
      <c r="B59" s="26">
        <v>10345767171.290001</v>
      </c>
      <c r="C59" s="26">
        <v>789634637.91999996</v>
      </c>
      <c r="D59" s="26">
        <v>8587794167.1800003</v>
      </c>
      <c r="E59" s="111">
        <f>F59+G59+H59-E60</f>
        <v>2371481735.54</v>
      </c>
      <c r="F59" s="26">
        <v>1787872818.8199999</v>
      </c>
      <c r="G59" s="26">
        <v>426702245.41000003</v>
      </c>
      <c r="H59" s="26">
        <v>333032577.80000001</v>
      </c>
      <c r="I59" s="110">
        <v>3891393729.0999999</v>
      </c>
      <c r="J59" s="110">
        <v>78800755.989999995</v>
      </c>
      <c r="K59" s="110">
        <v>3270143451.6500001</v>
      </c>
      <c r="L59" s="111">
        <f>M59+N59+O59-L60</f>
        <v>650043451.92999995</v>
      </c>
      <c r="M59" s="110">
        <v>476120870.44</v>
      </c>
      <c r="N59" s="110">
        <v>130326304.45999999</v>
      </c>
      <c r="O59" s="110">
        <v>93603858.539999992</v>
      </c>
      <c r="P59" s="29">
        <v>10345.767171290001</v>
      </c>
      <c r="Q59" s="29">
        <v>8587.7941671799999</v>
      </c>
      <c r="R59" s="29">
        <v>2371.48173554</v>
      </c>
      <c r="S59" s="29">
        <v>1787.87281882</v>
      </c>
      <c r="T59" s="29">
        <v>426.70224541000005</v>
      </c>
      <c r="U59" s="29">
        <v>333.03257780000001</v>
      </c>
      <c r="V59" s="29">
        <v>3891.3937290999997</v>
      </c>
      <c r="W59" s="29">
        <v>3270.1434516500003</v>
      </c>
      <c r="X59" s="29">
        <v>650.04345192999995</v>
      </c>
      <c r="Y59" s="29">
        <v>476.12087043999998</v>
      </c>
      <c r="Z59" s="29">
        <v>130.32630445999999</v>
      </c>
      <c r="AA59" s="29">
        <v>93.60385853999999</v>
      </c>
      <c r="AB59" s="29">
        <v>37.61338975323941</v>
      </c>
      <c r="AC59" s="29">
        <v>38.078968684968231</v>
      </c>
      <c r="AD59" s="29">
        <v>27.410856351460843</v>
      </c>
      <c r="AE59" s="29">
        <v>26.630578273136944</v>
      </c>
      <c r="AF59" s="29">
        <v>30.54268072453544</v>
      </c>
      <c r="AG59" s="31">
        <v>28.106517133652016</v>
      </c>
    </row>
    <row r="60" spans="1:33" s="119" customFormat="1" hidden="1" x14ac:dyDescent="0.25">
      <c r="A60" s="112" t="s">
        <v>72</v>
      </c>
      <c r="B60" s="120">
        <v>19823707.289999999</v>
      </c>
      <c r="C60" s="120">
        <v>789634637.92000008</v>
      </c>
      <c r="D60" s="120">
        <v>633332438.72000003</v>
      </c>
      <c r="E60" s="121">
        <f>F60+G60+H60</f>
        <v>176125906.49000001</v>
      </c>
      <c r="F60" s="120">
        <v>0</v>
      </c>
      <c r="G60" s="120">
        <v>175926568.92000002</v>
      </c>
      <c r="H60" s="120">
        <v>199337.57</v>
      </c>
      <c r="I60" s="120">
        <v>0</v>
      </c>
      <c r="J60" s="120">
        <v>78800755.99000001</v>
      </c>
      <c r="K60" s="120">
        <v>28793174.479999997</v>
      </c>
      <c r="L60" s="121">
        <f>M60+N60+O60</f>
        <v>50007581.510000005</v>
      </c>
      <c r="M60" s="120">
        <v>0</v>
      </c>
      <c r="N60" s="120">
        <v>50007581.510000005</v>
      </c>
      <c r="O60" s="120">
        <v>0</v>
      </c>
      <c r="P60" s="117">
        <v>19.823707289999998</v>
      </c>
      <c r="Q60" s="117">
        <v>633.33243872000003</v>
      </c>
      <c r="R60" s="117"/>
      <c r="S60" s="117"/>
      <c r="T60" s="117">
        <v>175.92656892000002</v>
      </c>
      <c r="U60" s="117">
        <v>0.19933757000000002</v>
      </c>
      <c r="V60" s="117">
        <v>0</v>
      </c>
      <c r="W60" s="117">
        <v>28.793174479999998</v>
      </c>
      <c r="X60" s="117"/>
      <c r="Y60" s="117"/>
      <c r="Z60" s="117">
        <v>50.007581510000009</v>
      </c>
      <c r="AA60" s="117">
        <v>0</v>
      </c>
      <c r="AB60" s="117">
        <v>0</v>
      </c>
      <c r="AC60" s="117">
        <v>4.5462971292284662</v>
      </c>
      <c r="AD60" s="122" t="s">
        <v>35</v>
      </c>
      <c r="AE60" s="122" t="s">
        <v>35</v>
      </c>
      <c r="AF60" s="117">
        <v>28.425258229608403</v>
      </c>
      <c r="AG60" s="118">
        <v>0</v>
      </c>
    </row>
    <row r="61" spans="1:33" x14ac:dyDescent="0.25">
      <c r="A61" s="123" t="s">
        <v>76</v>
      </c>
      <c r="B61" s="124">
        <v>539282446.75</v>
      </c>
      <c r="C61" s="124">
        <v>0</v>
      </c>
      <c r="D61" s="124">
        <v>539172446.75</v>
      </c>
      <c r="E61" s="125">
        <f>F61+G61+H61</f>
        <v>110000</v>
      </c>
      <c r="F61" s="124">
        <v>0</v>
      </c>
      <c r="G61" s="124">
        <v>50000</v>
      </c>
      <c r="H61" s="124">
        <v>60000</v>
      </c>
      <c r="I61" s="124">
        <v>229778230.19</v>
      </c>
      <c r="J61" s="124">
        <v>0</v>
      </c>
      <c r="K61" s="124">
        <v>229736272.16999999</v>
      </c>
      <c r="L61" s="125">
        <f>M61+N61+O61</f>
        <v>41958.02</v>
      </c>
      <c r="M61" s="124">
        <v>0</v>
      </c>
      <c r="N61" s="124">
        <v>0</v>
      </c>
      <c r="O61" s="124">
        <v>41958.02</v>
      </c>
      <c r="P61" s="37">
        <v>539.28244674999996</v>
      </c>
      <c r="Q61" s="37">
        <v>539.17244674999995</v>
      </c>
      <c r="R61" s="37">
        <v>0.11</v>
      </c>
      <c r="S61" s="37">
        <v>0</v>
      </c>
      <c r="T61" s="37">
        <v>0.05</v>
      </c>
      <c r="U61" s="37">
        <v>0.06</v>
      </c>
      <c r="V61" s="37">
        <v>229.77823018999999</v>
      </c>
      <c r="W61" s="37">
        <v>229.73627216999998</v>
      </c>
      <c r="X61" s="37">
        <v>4.1958019999999999E-2</v>
      </c>
      <c r="Y61" s="37">
        <v>0</v>
      </c>
      <c r="Z61" s="37">
        <v>0</v>
      </c>
      <c r="AA61" s="37">
        <v>4.1958019999999999E-2</v>
      </c>
      <c r="AB61" s="37">
        <v>42.608141906855046</v>
      </c>
      <c r="AC61" s="37">
        <v>42.6090527353158</v>
      </c>
      <c r="AD61" s="37">
        <v>38.143654545454545</v>
      </c>
      <c r="AE61" s="49" t="s">
        <v>35</v>
      </c>
      <c r="AF61" s="37">
        <v>0</v>
      </c>
      <c r="AG61" s="42">
        <v>69.930033333333341</v>
      </c>
    </row>
    <row r="62" spans="1:33" x14ac:dyDescent="0.25">
      <c r="A62" s="123" t="s">
        <v>77</v>
      </c>
      <c r="B62" s="124">
        <v>59833264.619999997</v>
      </c>
      <c r="C62" s="124">
        <v>0</v>
      </c>
      <c r="D62" s="124">
        <v>53807957.5</v>
      </c>
      <c r="E62" s="111">
        <f>F62+G62+H62-E63</f>
        <v>6025307.1200000001</v>
      </c>
      <c r="F62" s="124">
        <v>3371800</v>
      </c>
      <c r="G62" s="124">
        <v>309100</v>
      </c>
      <c r="H62" s="124">
        <v>2344407.12</v>
      </c>
      <c r="I62" s="124">
        <v>30581567.399999999</v>
      </c>
      <c r="J62" s="124">
        <v>0</v>
      </c>
      <c r="K62" s="124">
        <v>27190214.32</v>
      </c>
      <c r="L62" s="126">
        <f>M62+N62+O62-L63</f>
        <v>3391353.08</v>
      </c>
      <c r="M62" s="124">
        <v>1705657</v>
      </c>
      <c r="N62" s="124">
        <v>216541.41</v>
      </c>
      <c r="O62" s="124">
        <v>1469154.67</v>
      </c>
      <c r="P62" s="37">
        <v>59.833264619999994</v>
      </c>
      <c r="Q62" s="37">
        <v>53.807957500000001</v>
      </c>
      <c r="R62" s="37">
        <v>6.0253071199999999</v>
      </c>
      <c r="S62" s="37">
        <v>3.3717999999999999</v>
      </c>
      <c r="T62" s="37">
        <v>0.30909999999999999</v>
      </c>
      <c r="U62" s="37">
        <v>2.3444071200000001</v>
      </c>
      <c r="V62" s="37">
        <v>30.581567399999997</v>
      </c>
      <c r="W62" s="37">
        <v>27.190214319999999</v>
      </c>
      <c r="X62" s="37">
        <v>3.39135308</v>
      </c>
      <c r="Y62" s="37">
        <v>1.705657</v>
      </c>
      <c r="Z62" s="37">
        <v>0.21654140999999999</v>
      </c>
      <c r="AA62" s="37">
        <v>1.46915467</v>
      </c>
      <c r="AB62" s="37">
        <v>51.111313404379644</v>
      </c>
      <c r="AC62" s="37">
        <v>50.531957694175617</v>
      </c>
      <c r="AD62" s="37">
        <v>56.285148830720516</v>
      </c>
      <c r="AE62" s="37">
        <v>50.585948158253757</v>
      </c>
      <c r="AF62" s="37">
        <v>70.055454545454538</v>
      </c>
      <c r="AG62" s="42">
        <v>62.666362743344678</v>
      </c>
    </row>
    <row r="63" spans="1:33" s="119" customFormat="1" hidden="1" x14ac:dyDescent="0.25">
      <c r="A63" s="112" t="s">
        <v>78</v>
      </c>
      <c r="B63" s="116"/>
      <c r="C63" s="116"/>
      <c r="D63" s="116"/>
      <c r="E63" s="121">
        <f>F63+G63+H63</f>
        <v>0</v>
      </c>
      <c r="F63" s="116"/>
      <c r="G63" s="116"/>
      <c r="H63" s="116"/>
      <c r="I63" s="116"/>
      <c r="J63" s="116"/>
      <c r="K63" s="116"/>
      <c r="L63" s="121">
        <f>M63+N63+O63</f>
        <v>0</v>
      </c>
      <c r="M63" s="116"/>
      <c r="N63" s="116"/>
      <c r="O63" s="116"/>
      <c r="P63" s="117"/>
      <c r="Q63" s="117">
        <v>0</v>
      </c>
      <c r="R63" s="117"/>
      <c r="S63" s="117"/>
      <c r="T63" s="117">
        <v>0</v>
      </c>
      <c r="U63" s="117">
        <v>0</v>
      </c>
      <c r="V63" s="117"/>
      <c r="W63" s="117">
        <v>0</v>
      </c>
      <c r="X63" s="117"/>
      <c r="Y63" s="117"/>
      <c r="Z63" s="117">
        <v>0</v>
      </c>
      <c r="AA63" s="117">
        <v>0</v>
      </c>
      <c r="AB63" s="127"/>
      <c r="AC63" s="117" t="e">
        <v>#DIV/0!</v>
      </c>
      <c r="AD63" s="117"/>
      <c r="AE63" s="117" t="e">
        <v>#DIV/0!</v>
      </c>
      <c r="AF63" s="117"/>
      <c r="AG63" s="118" t="e">
        <v>#DIV/0!</v>
      </c>
    </row>
    <row r="64" spans="1:33" x14ac:dyDescent="0.25">
      <c r="A64" s="123" t="s">
        <v>79</v>
      </c>
      <c r="B64" s="36">
        <v>984924792.75999999</v>
      </c>
      <c r="C64" s="36">
        <v>180000</v>
      </c>
      <c r="D64" s="36">
        <v>972507010.57000005</v>
      </c>
      <c r="E64" s="111">
        <f>F64+G64+H64-E65</f>
        <v>12597782.189999999</v>
      </c>
      <c r="F64" s="36">
        <v>0</v>
      </c>
      <c r="G64" s="36">
        <v>12572782.189999999</v>
      </c>
      <c r="H64" s="36">
        <v>25000</v>
      </c>
      <c r="I64" s="124">
        <v>505616291.56999999</v>
      </c>
      <c r="J64" s="124">
        <v>180000</v>
      </c>
      <c r="K64" s="124">
        <v>500544966.37</v>
      </c>
      <c r="L64" s="126">
        <f>M64+N64+O64-L65</f>
        <v>5251325.2</v>
      </c>
      <c r="M64" s="124">
        <v>0</v>
      </c>
      <c r="N64" s="124">
        <v>5226325.2</v>
      </c>
      <c r="O64" s="124">
        <v>25000</v>
      </c>
      <c r="P64" s="37">
        <v>984.92479275999995</v>
      </c>
      <c r="Q64" s="37">
        <v>972.50701057000003</v>
      </c>
      <c r="R64" s="37">
        <v>12.59778219</v>
      </c>
      <c r="S64" s="37">
        <v>0</v>
      </c>
      <c r="T64" s="37">
        <v>12.57278219</v>
      </c>
      <c r="U64" s="37">
        <v>2.5000000000000001E-2</v>
      </c>
      <c r="V64" s="37">
        <v>505.61629156999999</v>
      </c>
      <c r="W64" s="37">
        <v>500.54496637</v>
      </c>
      <c r="X64" s="37">
        <v>5.2513252000000001</v>
      </c>
      <c r="Y64" s="37">
        <v>0</v>
      </c>
      <c r="Z64" s="37">
        <v>5.2263251999999998</v>
      </c>
      <c r="AA64" s="37">
        <v>2.5000000000000001E-2</v>
      </c>
      <c r="AB64" s="37">
        <v>51.335522802014111</v>
      </c>
      <c r="AC64" s="37">
        <v>51.469548386764181</v>
      </c>
      <c r="AD64" s="37">
        <v>41.684521297474504</v>
      </c>
      <c r="AE64" s="49" t="s">
        <v>35</v>
      </c>
      <c r="AF64" s="37">
        <v>41.568565501411896</v>
      </c>
      <c r="AG64" s="42">
        <v>100</v>
      </c>
    </row>
    <row r="65" spans="1:33" s="119" customFormat="1" hidden="1" x14ac:dyDescent="0.25">
      <c r="A65" s="112" t="s">
        <v>78</v>
      </c>
      <c r="B65" s="116">
        <v>0</v>
      </c>
      <c r="C65" s="116">
        <v>180000</v>
      </c>
      <c r="D65" s="116">
        <v>180000</v>
      </c>
      <c r="E65" s="121">
        <f>F65+G65+H65</f>
        <v>0</v>
      </c>
      <c r="F65" s="116"/>
      <c r="G65" s="116"/>
      <c r="H65" s="116"/>
      <c r="I65" s="128">
        <v>0</v>
      </c>
      <c r="J65" s="128">
        <v>180000</v>
      </c>
      <c r="K65" s="128">
        <v>180000</v>
      </c>
      <c r="L65" s="121">
        <f>M65+N65+O65</f>
        <v>0</v>
      </c>
      <c r="M65" s="128"/>
      <c r="N65" s="128"/>
      <c r="O65" s="128"/>
      <c r="P65" s="117"/>
      <c r="Q65" s="117">
        <v>0.18</v>
      </c>
      <c r="R65" s="117"/>
      <c r="S65" s="117"/>
      <c r="T65" s="117">
        <v>0</v>
      </c>
      <c r="U65" s="117">
        <v>0</v>
      </c>
      <c r="V65" s="117"/>
      <c r="W65" s="117">
        <v>0.18</v>
      </c>
      <c r="X65" s="117"/>
      <c r="Y65" s="117"/>
      <c r="Z65" s="117">
        <v>0</v>
      </c>
      <c r="AA65" s="117">
        <v>0</v>
      </c>
      <c r="AB65" s="117"/>
      <c r="AC65" s="117">
        <v>100</v>
      </c>
      <c r="AD65" s="117"/>
      <c r="AE65" s="129" t="e">
        <v>#DIV/0!</v>
      </c>
      <c r="AF65" s="117" t="e">
        <v>#DIV/0!</v>
      </c>
      <c r="AG65" s="118"/>
    </row>
    <row r="66" spans="1:33" x14ac:dyDescent="0.25">
      <c r="A66" s="123" t="s">
        <v>80</v>
      </c>
      <c r="B66" s="130">
        <v>118154177.31</v>
      </c>
      <c r="C66" s="130">
        <v>2754000</v>
      </c>
      <c r="D66" s="130">
        <v>115398577.31</v>
      </c>
      <c r="E66" s="111">
        <f>F66+G66+H66-E67</f>
        <v>2755600</v>
      </c>
      <c r="F66" s="130">
        <v>0</v>
      </c>
      <c r="G66" s="130">
        <v>2755600</v>
      </c>
      <c r="H66" s="130">
        <v>2754000</v>
      </c>
      <c r="I66" s="124">
        <v>77885231.420000002</v>
      </c>
      <c r="J66" s="124">
        <v>1334486</v>
      </c>
      <c r="K66" s="124">
        <v>76550745.420000002</v>
      </c>
      <c r="L66" s="126">
        <f>M66+N66+O66-L67</f>
        <v>1334486</v>
      </c>
      <c r="M66" s="124">
        <v>0</v>
      </c>
      <c r="N66" s="124">
        <v>1334486</v>
      </c>
      <c r="O66" s="124">
        <v>1334486</v>
      </c>
      <c r="P66" s="37">
        <v>118.15417731000001</v>
      </c>
      <c r="Q66" s="37">
        <v>115.39857731000001</v>
      </c>
      <c r="R66" s="37">
        <v>2.7555999999999998</v>
      </c>
      <c r="S66" s="37">
        <v>0</v>
      </c>
      <c r="T66" s="37">
        <v>2.7555999999999998</v>
      </c>
      <c r="U66" s="37">
        <v>2.754</v>
      </c>
      <c r="V66" s="37">
        <v>77.885231419999997</v>
      </c>
      <c r="W66" s="37">
        <v>76.550745419999998</v>
      </c>
      <c r="X66" s="37">
        <v>1.3344860000000001</v>
      </c>
      <c r="Y66" s="37">
        <v>0</v>
      </c>
      <c r="Z66" s="37">
        <v>1.3344860000000001</v>
      </c>
      <c r="AA66" s="37">
        <v>1.3344860000000001</v>
      </c>
      <c r="AB66" s="37">
        <v>65.918305381326675</v>
      </c>
      <c r="AC66" s="37">
        <v>66.335952491301981</v>
      </c>
      <c r="AD66" s="37">
        <v>48.428146320220648</v>
      </c>
      <c r="AE66" s="49" t="s">
        <v>35</v>
      </c>
      <c r="AF66" s="37">
        <v>48.428146320220648</v>
      </c>
      <c r="AG66" s="42">
        <v>48.456281771968051</v>
      </c>
    </row>
    <row r="67" spans="1:33" s="119" customFormat="1" hidden="1" x14ac:dyDescent="0.25">
      <c r="A67" s="112" t="s">
        <v>78</v>
      </c>
      <c r="B67" s="128">
        <v>0</v>
      </c>
      <c r="C67" s="128">
        <v>2754000</v>
      </c>
      <c r="D67" s="128">
        <v>0</v>
      </c>
      <c r="E67" s="121">
        <f>F67+G67+H67</f>
        <v>2754000</v>
      </c>
      <c r="F67" s="128">
        <v>0</v>
      </c>
      <c r="G67" s="128">
        <v>2754000</v>
      </c>
      <c r="H67" s="128">
        <v>0</v>
      </c>
      <c r="I67" s="128">
        <v>0</v>
      </c>
      <c r="J67" s="128">
        <v>1334486</v>
      </c>
      <c r="K67" s="128">
        <v>0</v>
      </c>
      <c r="L67" s="121">
        <f>M67+N67+O67</f>
        <v>1334486</v>
      </c>
      <c r="M67" s="128">
        <v>0</v>
      </c>
      <c r="N67" s="128">
        <v>1334486</v>
      </c>
      <c r="O67" s="128">
        <v>0</v>
      </c>
      <c r="P67" s="117"/>
      <c r="Q67" s="117">
        <v>0</v>
      </c>
      <c r="R67" s="117"/>
      <c r="S67" s="117"/>
      <c r="T67" s="117">
        <v>2.754</v>
      </c>
      <c r="U67" s="117">
        <v>0</v>
      </c>
      <c r="V67" s="117"/>
      <c r="W67" s="117">
        <v>0</v>
      </c>
      <c r="X67" s="117"/>
      <c r="Y67" s="117"/>
      <c r="Z67" s="117">
        <v>1.3344860000000001</v>
      </c>
      <c r="AA67" s="117">
        <v>0</v>
      </c>
      <c r="AB67" s="117"/>
      <c r="AC67" s="117" t="e">
        <v>#DIV/0!</v>
      </c>
      <c r="AD67" s="117"/>
      <c r="AE67" s="129" t="s">
        <v>35</v>
      </c>
      <c r="AF67" s="117">
        <v>48.456281771968051</v>
      </c>
      <c r="AG67" s="118"/>
    </row>
    <row r="68" spans="1:33" x14ac:dyDescent="0.25">
      <c r="A68" s="123" t="s">
        <v>81</v>
      </c>
      <c r="B68" s="36">
        <v>819995525</v>
      </c>
      <c r="C68" s="36">
        <v>0</v>
      </c>
      <c r="D68" s="36">
        <v>819635525</v>
      </c>
      <c r="E68" s="111">
        <f>F68+G68+H68-E69</f>
        <v>360000</v>
      </c>
      <c r="F68" s="36">
        <v>0</v>
      </c>
      <c r="G68" s="36">
        <v>0</v>
      </c>
      <c r="H68" s="36">
        <v>360000</v>
      </c>
      <c r="I68" s="124">
        <v>342119070.57999998</v>
      </c>
      <c r="J68" s="124">
        <v>0</v>
      </c>
      <c r="K68" s="124">
        <v>342119070.57999998</v>
      </c>
      <c r="L68" s="111">
        <f>M68+N68+O68-L69</f>
        <v>0</v>
      </c>
      <c r="M68" s="36">
        <v>0</v>
      </c>
      <c r="N68" s="36">
        <v>0</v>
      </c>
      <c r="O68" s="36">
        <v>0</v>
      </c>
      <c r="P68" s="37">
        <v>819.99552500000004</v>
      </c>
      <c r="Q68" s="37">
        <v>819.63552500000003</v>
      </c>
      <c r="R68" s="37">
        <v>0.36</v>
      </c>
      <c r="S68" s="37">
        <v>0</v>
      </c>
      <c r="T68" s="37">
        <v>0</v>
      </c>
      <c r="U68" s="37">
        <v>0.36</v>
      </c>
      <c r="V68" s="37">
        <v>342.11907057999997</v>
      </c>
      <c r="W68" s="37">
        <v>342.11907057999997</v>
      </c>
      <c r="X68" s="37">
        <v>0</v>
      </c>
      <c r="Y68" s="37">
        <v>0</v>
      </c>
      <c r="Z68" s="37">
        <v>0</v>
      </c>
      <c r="AA68" s="37">
        <v>0</v>
      </c>
      <c r="AB68" s="37">
        <v>41.722065566150491</v>
      </c>
      <c r="AC68" s="37">
        <v>41.740390715739167</v>
      </c>
      <c r="AD68" s="37">
        <v>0</v>
      </c>
      <c r="AE68" s="49" t="s">
        <v>35</v>
      </c>
      <c r="AF68" s="49" t="s">
        <v>35</v>
      </c>
      <c r="AG68" s="42">
        <v>0</v>
      </c>
    </row>
    <row r="69" spans="1:33" s="119" customFormat="1" hidden="1" x14ac:dyDescent="0.25">
      <c r="A69" s="112" t="s">
        <v>78</v>
      </c>
      <c r="B69" s="131"/>
      <c r="C69" s="131"/>
      <c r="D69" s="131"/>
      <c r="E69" s="121">
        <f>F69+G69+H69</f>
        <v>0</v>
      </c>
      <c r="F69" s="131"/>
      <c r="G69" s="131"/>
      <c r="H69" s="131"/>
      <c r="I69" s="132"/>
      <c r="J69" s="132"/>
      <c r="K69" s="132"/>
      <c r="L69" s="121">
        <f>M69+N69+O69</f>
        <v>0</v>
      </c>
      <c r="M69" s="131"/>
      <c r="N69" s="131"/>
      <c r="O69" s="131"/>
      <c r="P69" s="117"/>
      <c r="Q69" s="117">
        <v>0</v>
      </c>
      <c r="R69" s="117"/>
      <c r="S69" s="117"/>
      <c r="T69" s="117">
        <v>0</v>
      </c>
      <c r="U69" s="117">
        <v>0</v>
      </c>
      <c r="V69" s="117"/>
      <c r="W69" s="117">
        <v>0</v>
      </c>
      <c r="X69" s="117"/>
      <c r="Y69" s="117"/>
      <c r="Z69" s="117">
        <v>0</v>
      </c>
      <c r="AA69" s="117"/>
      <c r="AB69" s="127"/>
      <c r="AC69" s="117"/>
      <c r="AD69" s="117"/>
      <c r="AE69" s="117"/>
      <c r="AF69" s="117" t="e">
        <v>#DIV/0!</v>
      </c>
      <c r="AG69" s="118"/>
    </row>
    <row r="70" spans="1:33" x14ac:dyDescent="0.25">
      <c r="A70" s="123" t="s">
        <v>82</v>
      </c>
      <c r="B70" s="124">
        <v>743415048.09000003</v>
      </c>
      <c r="C70" s="124">
        <v>150476431.09</v>
      </c>
      <c r="D70" s="124">
        <v>593697828.54999995</v>
      </c>
      <c r="E70" s="111">
        <f>F70+G70+H70-E71</f>
        <v>299672219.53999996</v>
      </c>
      <c r="F70" s="124">
        <v>256173951.91999999</v>
      </c>
      <c r="G70" s="124">
        <v>36489650.619999997</v>
      </c>
      <c r="H70" s="124">
        <v>7530048.0899999999</v>
      </c>
      <c r="I70" s="124">
        <v>257351453.19</v>
      </c>
      <c r="J70" s="124">
        <v>296631.09000000003</v>
      </c>
      <c r="K70" s="124">
        <v>193259432.72</v>
      </c>
      <c r="L70" s="126">
        <f>M70+N70+O70-L71</f>
        <v>64092020.469999991</v>
      </c>
      <c r="M70" s="124">
        <v>46749742.060000002</v>
      </c>
      <c r="N70" s="124">
        <v>14951655.27</v>
      </c>
      <c r="O70" s="124">
        <v>2687254.23</v>
      </c>
      <c r="P70" s="37">
        <v>743.41504809000003</v>
      </c>
      <c r="Q70" s="37">
        <v>593.69782854999994</v>
      </c>
      <c r="R70" s="37">
        <v>299.67221953999996</v>
      </c>
      <c r="S70" s="37">
        <v>256.17395191999998</v>
      </c>
      <c r="T70" s="37">
        <v>36.489650619999999</v>
      </c>
      <c r="U70" s="37">
        <v>7.5300480900000002</v>
      </c>
      <c r="V70" s="37">
        <v>257.35145318999997</v>
      </c>
      <c r="W70" s="37">
        <v>193.25943272000001</v>
      </c>
      <c r="X70" s="37">
        <v>64.092020469999994</v>
      </c>
      <c r="Y70" s="37">
        <v>46.749742060000003</v>
      </c>
      <c r="Z70" s="37">
        <v>14.95165527</v>
      </c>
      <c r="AA70" s="37">
        <v>2.6872542300000002</v>
      </c>
      <c r="AB70" s="37">
        <v>34.617466225790501</v>
      </c>
      <c r="AC70" s="37">
        <v>32.551817343176303</v>
      </c>
      <c r="AD70" s="37">
        <v>21.387374701726415</v>
      </c>
      <c r="AE70" s="37">
        <v>18.249217654494156</v>
      </c>
      <c r="AF70" s="37">
        <v>40.975057354495441</v>
      </c>
      <c r="AG70" s="42">
        <v>35.687079257418127</v>
      </c>
    </row>
    <row r="71" spans="1:33" s="119" customFormat="1" hidden="1" x14ac:dyDescent="0.25">
      <c r="A71" s="112" t="s">
        <v>78</v>
      </c>
      <c r="B71" s="116">
        <v>6985000</v>
      </c>
      <c r="C71" s="116">
        <v>150476431.09</v>
      </c>
      <c r="D71" s="116">
        <v>156940000</v>
      </c>
      <c r="E71" s="121">
        <f>F71+G71+H71</f>
        <v>521431.09</v>
      </c>
      <c r="F71" s="116">
        <v>0</v>
      </c>
      <c r="G71" s="116">
        <v>521431.09</v>
      </c>
      <c r="H71" s="116">
        <v>0</v>
      </c>
      <c r="I71" s="116">
        <v>0</v>
      </c>
      <c r="J71" s="116">
        <v>296631.09000000003</v>
      </c>
      <c r="K71" s="116">
        <v>0</v>
      </c>
      <c r="L71" s="121">
        <f>M71+N71+O71</f>
        <v>296631.09000000003</v>
      </c>
      <c r="M71" s="116">
        <v>0</v>
      </c>
      <c r="N71" s="116">
        <v>296631.09000000003</v>
      </c>
      <c r="O71" s="116">
        <v>0</v>
      </c>
      <c r="P71" s="117"/>
      <c r="Q71" s="117">
        <v>156.94</v>
      </c>
      <c r="R71" s="117"/>
      <c r="S71" s="117"/>
      <c r="T71" s="117">
        <v>0.52143108999999999</v>
      </c>
      <c r="U71" s="117">
        <v>0</v>
      </c>
      <c r="V71" s="117"/>
      <c r="W71" s="117">
        <v>0</v>
      </c>
      <c r="X71" s="117"/>
      <c r="Y71" s="117"/>
      <c r="Z71" s="117">
        <v>0.29663109000000004</v>
      </c>
      <c r="AA71" s="117">
        <v>0</v>
      </c>
      <c r="AB71" s="117"/>
      <c r="AC71" s="117">
        <v>0</v>
      </c>
      <c r="AD71" s="117"/>
      <c r="AE71" s="117"/>
      <c r="AF71" s="117">
        <v>56.887879470324656</v>
      </c>
      <c r="AG71" s="118" t="e">
        <v>#DIV/0!</v>
      </c>
    </row>
    <row r="72" spans="1:33" x14ac:dyDescent="0.25">
      <c r="A72" s="123" t="s">
        <v>83</v>
      </c>
      <c r="B72" s="36">
        <v>6521172936.5100002</v>
      </c>
      <c r="C72" s="36">
        <v>621171149.37</v>
      </c>
      <c r="D72" s="36">
        <v>5078996800</v>
      </c>
      <c r="E72" s="111">
        <f>F72+G72+H72-E73</f>
        <v>1896092598.9399998</v>
      </c>
      <c r="F72" s="36">
        <v>1441125740.21</v>
      </c>
      <c r="G72" s="36">
        <v>323520868.33999997</v>
      </c>
      <c r="H72" s="36">
        <v>298700677.32999998</v>
      </c>
      <c r="I72" s="36">
        <v>2262855787.54</v>
      </c>
      <c r="J72" s="36">
        <v>63311983.32</v>
      </c>
      <c r="K72" s="36">
        <v>1761930342.25</v>
      </c>
      <c r="L72" s="126">
        <f>M72+N72+O72-L73</f>
        <v>520438752.65000004</v>
      </c>
      <c r="M72" s="36">
        <v>392968331.08999997</v>
      </c>
      <c r="N72" s="36">
        <v>90909477.379999995</v>
      </c>
      <c r="O72" s="36">
        <v>80359620.140000001</v>
      </c>
      <c r="P72" s="37">
        <v>6521.17293651</v>
      </c>
      <c r="Q72" s="37">
        <v>5078.9967999999999</v>
      </c>
      <c r="R72" s="37">
        <v>1896.0925989399998</v>
      </c>
      <c r="S72" s="37">
        <v>1441.12574021</v>
      </c>
      <c r="T72" s="37">
        <v>323.52086833999999</v>
      </c>
      <c r="U72" s="37">
        <v>298.70067732999996</v>
      </c>
      <c r="V72" s="37">
        <v>2262.8557875400002</v>
      </c>
      <c r="W72" s="37">
        <v>1761.93034225</v>
      </c>
      <c r="X72" s="37">
        <v>520.43875265000008</v>
      </c>
      <c r="Y72" s="37">
        <v>392.96833108999999</v>
      </c>
      <c r="Z72" s="37">
        <v>90.909477379999998</v>
      </c>
      <c r="AA72" s="37">
        <v>80.359620140000004</v>
      </c>
      <c r="AB72" s="37">
        <v>34.70013461644271</v>
      </c>
      <c r="AC72" s="37">
        <v>34.690518849116032</v>
      </c>
      <c r="AD72" s="37">
        <v>27.447960766312182</v>
      </c>
      <c r="AE72" s="37">
        <v>27.268150177703223</v>
      </c>
      <c r="AF72" s="37">
        <v>28.100035044558513</v>
      </c>
      <c r="AG72" s="42">
        <v>26.903059229162682</v>
      </c>
    </row>
    <row r="73" spans="1:33" s="119" customFormat="1" hidden="1" x14ac:dyDescent="0.25">
      <c r="A73" s="112" t="s">
        <v>78</v>
      </c>
      <c r="B73" s="116">
        <v>114337.57</v>
      </c>
      <c r="C73" s="116">
        <v>621171149.37</v>
      </c>
      <c r="D73" s="116">
        <v>454030800</v>
      </c>
      <c r="E73" s="121">
        <f>F73+G73+H73</f>
        <v>167254686.94</v>
      </c>
      <c r="F73" s="116">
        <v>0</v>
      </c>
      <c r="G73" s="116">
        <v>167140349.37</v>
      </c>
      <c r="H73" s="116">
        <v>114337.57</v>
      </c>
      <c r="I73" s="116">
        <v>0</v>
      </c>
      <c r="J73" s="116">
        <v>63311983.32</v>
      </c>
      <c r="K73" s="116">
        <v>19513307.359999999</v>
      </c>
      <c r="L73" s="121">
        <f>M73+N73+O73</f>
        <v>43798675.960000001</v>
      </c>
      <c r="M73" s="116">
        <v>0</v>
      </c>
      <c r="N73" s="116">
        <v>43798675.960000001</v>
      </c>
      <c r="O73" s="116">
        <v>0</v>
      </c>
      <c r="P73" s="117">
        <v>0.11433757000000001</v>
      </c>
      <c r="Q73" s="117">
        <v>454.0308</v>
      </c>
      <c r="R73" s="117"/>
      <c r="S73" s="117"/>
      <c r="T73" s="117">
        <v>167.14034937</v>
      </c>
      <c r="U73" s="117">
        <v>0.11433757000000001</v>
      </c>
      <c r="V73" s="117">
        <v>0</v>
      </c>
      <c r="W73" s="117">
        <v>19.513307359999999</v>
      </c>
      <c r="X73" s="117"/>
      <c r="Y73" s="117"/>
      <c r="Z73" s="117">
        <v>43.798675960000004</v>
      </c>
      <c r="AA73" s="117">
        <v>0</v>
      </c>
      <c r="AB73" s="117"/>
      <c r="AC73" s="117">
        <v>4.2977937531991222</v>
      </c>
      <c r="AD73" s="117"/>
      <c r="AE73" s="117"/>
      <c r="AF73" s="117">
        <v>26.20472921415433</v>
      </c>
      <c r="AG73" s="118">
        <v>0</v>
      </c>
    </row>
    <row r="74" spans="1:33" hidden="1" x14ac:dyDescent="0.25">
      <c r="A74" s="123" t="s">
        <v>84</v>
      </c>
      <c r="B74" s="36"/>
      <c r="C74" s="36"/>
      <c r="D74" s="36"/>
      <c r="E74" s="111">
        <f>F74+G74+H74-E75</f>
        <v>0</v>
      </c>
      <c r="F74" s="36"/>
      <c r="G74" s="36"/>
      <c r="H74" s="36"/>
      <c r="I74" s="36"/>
      <c r="J74" s="36"/>
      <c r="K74" s="36"/>
      <c r="L74" s="126">
        <f>M74+N74+O74-L75</f>
        <v>0</v>
      </c>
      <c r="M74" s="36"/>
      <c r="N74" s="36"/>
      <c r="O74" s="36"/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 t="e">
        <v>#DIV/0!</v>
      </c>
      <c r="AC74" s="37" t="e">
        <v>#DIV/0!</v>
      </c>
      <c r="AD74" s="37" t="e">
        <v>#DIV/0!</v>
      </c>
      <c r="AE74" s="37" t="e">
        <v>#DIV/0!</v>
      </c>
      <c r="AF74" s="37" t="e">
        <v>#DIV/0!</v>
      </c>
      <c r="AG74" s="42" t="e">
        <v>#DIV/0!</v>
      </c>
    </row>
    <row r="75" spans="1:33" s="119" customFormat="1" hidden="1" x14ac:dyDescent="0.25">
      <c r="A75" s="112" t="s">
        <v>78</v>
      </c>
      <c r="B75" s="116"/>
      <c r="C75" s="116"/>
      <c r="D75" s="116"/>
      <c r="E75" s="121">
        <f>F75+G75+H75</f>
        <v>0</v>
      </c>
      <c r="F75" s="116"/>
      <c r="G75" s="116"/>
      <c r="H75" s="116"/>
      <c r="I75" s="116"/>
      <c r="J75" s="116"/>
      <c r="K75" s="116"/>
      <c r="L75" s="121">
        <f>M75+N75+O75</f>
        <v>0</v>
      </c>
      <c r="M75" s="116"/>
      <c r="N75" s="116"/>
      <c r="O75" s="116"/>
      <c r="P75" s="117"/>
      <c r="Q75" s="117">
        <v>0</v>
      </c>
      <c r="R75" s="117"/>
      <c r="S75" s="117"/>
      <c r="T75" s="37">
        <v>0</v>
      </c>
      <c r="U75" s="117"/>
      <c r="V75" s="117"/>
      <c r="W75" s="117">
        <v>0</v>
      </c>
      <c r="X75" s="117"/>
      <c r="Y75" s="117"/>
      <c r="Z75" s="37">
        <v>0</v>
      </c>
      <c r="AA75" s="117"/>
      <c r="AB75" s="117"/>
      <c r="AC75" s="37" t="e">
        <v>#DIV/0!</v>
      </c>
      <c r="AD75" s="117"/>
      <c r="AE75" s="37"/>
      <c r="AF75" s="37" t="e">
        <v>#DIV/0!</v>
      </c>
      <c r="AG75" s="118"/>
    </row>
    <row r="76" spans="1:33" ht="26.4" x14ac:dyDescent="0.25">
      <c r="A76" s="123" t="s">
        <v>85</v>
      </c>
      <c r="B76" s="36">
        <v>526374073.72000003</v>
      </c>
      <c r="C76" s="36">
        <v>15053057.460000001</v>
      </c>
      <c r="D76" s="36">
        <v>384552654.97000003</v>
      </c>
      <c r="E76" s="111">
        <f>F76+G76+H76-E77</f>
        <v>151278687.74999997</v>
      </c>
      <c r="F76" s="36">
        <v>84611786.689999998</v>
      </c>
      <c r="G76" s="36">
        <v>51004244.259999998</v>
      </c>
      <c r="H76" s="36">
        <v>21258445.259999998</v>
      </c>
      <c r="I76" s="36">
        <v>169306979.40000001</v>
      </c>
      <c r="J76" s="36">
        <v>13677655.58</v>
      </c>
      <c r="K76" s="36">
        <v>123992265.01000001</v>
      </c>
      <c r="L76" s="126">
        <f>M76+N76+O76-L77</f>
        <v>54414581.509999998</v>
      </c>
      <c r="M76" s="36">
        <v>33618165.289999999</v>
      </c>
      <c r="N76" s="36">
        <v>17687819.199999999</v>
      </c>
      <c r="O76" s="36">
        <v>7686385.4800000004</v>
      </c>
      <c r="P76" s="37">
        <v>526.37407372000007</v>
      </c>
      <c r="Q76" s="37">
        <v>384.55265497000005</v>
      </c>
      <c r="R76" s="37">
        <v>151.27868774999996</v>
      </c>
      <c r="S76" s="37">
        <v>84.611786690000002</v>
      </c>
      <c r="T76" s="37">
        <v>51.00424426</v>
      </c>
      <c r="U76" s="37">
        <v>21.258445259999998</v>
      </c>
      <c r="V76" s="37">
        <v>169.30697940000002</v>
      </c>
      <c r="W76" s="37">
        <v>123.99226501000001</v>
      </c>
      <c r="X76" s="37">
        <v>54.414581509999998</v>
      </c>
      <c r="Y76" s="37">
        <v>33.61816529</v>
      </c>
      <c r="Z76" s="37">
        <v>17.6878192</v>
      </c>
      <c r="AA76" s="37">
        <v>7.6863854800000002</v>
      </c>
      <c r="AB76" s="37">
        <v>32.164764157829957</v>
      </c>
      <c r="AC76" s="37">
        <v>32.243247682082178</v>
      </c>
      <c r="AD76" s="37">
        <v>35.969760393429915</v>
      </c>
      <c r="AE76" s="37">
        <v>39.73224843149805</v>
      </c>
      <c r="AF76" s="37">
        <v>34.679112408438613</v>
      </c>
      <c r="AG76" s="42">
        <v>36.156856185822505</v>
      </c>
    </row>
    <row r="77" spans="1:33" s="119" customFormat="1" hidden="1" x14ac:dyDescent="0.25">
      <c r="A77" s="112" t="s">
        <v>78</v>
      </c>
      <c r="B77" s="116">
        <v>12724369.720000001</v>
      </c>
      <c r="C77" s="116">
        <v>15053057.460000001</v>
      </c>
      <c r="D77" s="116">
        <v>22181638.719999999</v>
      </c>
      <c r="E77" s="121">
        <f>F77+G77+H77</f>
        <v>5595788.46</v>
      </c>
      <c r="F77" s="116">
        <v>0</v>
      </c>
      <c r="G77" s="116">
        <v>5510788.46</v>
      </c>
      <c r="H77" s="116">
        <v>85000</v>
      </c>
      <c r="I77" s="116">
        <v>0</v>
      </c>
      <c r="J77" s="116">
        <v>13677655.58</v>
      </c>
      <c r="K77" s="116">
        <v>9099867.1199999992</v>
      </c>
      <c r="L77" s="121">
        <f>M77+N77+O77</f>
        <v>4577788.46</v>
      </c>
      <c r="M77" s="116">
        <v>0</v>
      </c>
      <c r="N77" s="116">
        <v>4577788.46</v>
      </c>
      <c r="O77" s="116">
        <v>0</v>
      </c>
      <c r="P77" s="117">
        <v>12.72436972</v>
      </c>
      <c r="Q77" s="117">
        <v>22.181638719999999</v>
      </c>
      <c r="R77" s="117">
        <v>5.5957884599999996</v>
      </c>
      <c r="S77" s="117">
        <v>0</v>
      </c>
      <c r="T77" s="117">
        <v>5.5107884599999997</v>
      </c>
      <c r="U77" s="117">
        <v>8.5000000000000006E-2</v>
      </c>
      <c r="V77" s="117">
        <v>0</v>
      </c>
      <c r="W77" s="117">
        <v>9.099867119999999</v>
      </c>
      <c r="X77" s="117"/>
      <c r="Y77" s="117"/>
      <c r="Z77" s="117">
        <v>4.5777884599999998</v>
      </c>
      <c r="AA77" s="117">
        <v>0</v>
      </c>
      <c r="AB77" s="117">
        <v>0</v>
      </c>
      <c r="AC77" s="117">
        <v>41.024323021703239</v>
      </c>
      <c r="AD77" s="117"/>
      <c r="AE77" s="117"/>
      <c r="AF77" s="117">
        <v>83.069573314741248</v>
      </c>
      <c r="AG77" s="118">
        <v>0</v>
      </c>
    </row>
    <row r="78" spans="1:33" s="32" customFormat="1" ht="13.5" customHeight="1" x14ac:dyDescent="0.25">
      <c r="A78" s="33" t="s">
        <v>86</v>
      </c>
      <c r="B78" s="26">
        <v>9081011041.2000008</v>
      </c>
      <c r="C78" s="26">
        <v>1791574817.01</v>
      </c>
      <c r="D78" s="26">
        <v>6970591103.7399998</v>
      </c>
      <c r="E78" s="111">
        <f>F78+G78+H78-E79</f>
        <v>3549246663.5100002</v>
      </c>
      <c r="F78" s="26">
        <v>2493716171.96</v>
      </c>
      <c r="G78" s="26">
        <v>604727231.63</v>
      </c>
      <c r="H78" s="26">
        <v>803551350.88</v>
      </c>
      <c r="I78" s="110">
        <v>4634338727.9899998</v>
      </c>
      <c r="J78" s="110">
        <v>621805907.79999995</v>
      </c>
      <c r="K78" s="110">
        <v>3849242326.3099999</v>
      </c>
      <c r="L78" s="111">
        <f>M78+N78+O78-L79</f>
        <v>1287306478.77</v>
      </c>
      <c r="M78" s="110">
        <v>857038460.96000004</v>
      </c>
      <c r="N78" s="110">
        <v>217333235.80000001</v>
      </c>
      <c r="O78" s="110">
        <v>332530612.72000003</v>
      </c>
      <c r="P78" s="29">
        <v>9081.0110412000013</v>
      </c>
      <c r="Q78" s="29">
        <v>6970.5911037400001</v>
      </c>
      <c r="R78" s="29">
        <v>3549.2466635100004</v>
      </c>
      <c r="S78" s="29">
        <v>2493.7161719599999</v>
      </c>
      <c r="T78" s="29">
        <v>604.72723163000001</v>
      </c>
      <c r="U78" s="29">
        <v>803.55135087999997</v>
      </c>
      <c r="V78" s="29">
        <v>4634.3387279899998</v>
      </c>
      <c r="W78" s="29">
        <v>3849.24232631</v>
      </c>
      <c r="X78" s="29">
        <v>1287.30647877</v>
      </c>
      <c r="Y78" s="29">
        <v>857.03846096000007</v>
      </c>
      <c r="Z78" s="29">
        <v>217.33323580000001</v>
      </c>
      <c r="AA78" s="29">
        <v>332.53061272000002</v>
      </c>
      <c r="AB78" s="29">
        <v>51.033290312766752</v>
      </c>
      <c r="AC78" s="29">
        <v>55.221175206285274</v>
      </c>
      <c r="AD78" s="29">
        <v>36.269851064589808</v>
      </c>
      <c r="AE78" s="29">
        <v>34.367923286409486</v>
      </c>
      <c r="AF78" s="29">
        <v>35.939052259014936</v>
      </c>
      <c r="AG78" s="31">
        <v>41.382621329157494</v>
      </c>
    </row>
    <row r="79" spans="1:33" hidden="1" x14ac:dyDescent="0.25">
      <c r="A79" s="123" t="s">
        <v>72</v>
      </c>
      <c r="B79" s="133">
        <v>478680619.07999998</v>
      </c>
      <c r="C79" s="133">
        <v>1791574817.01</v>
      </c>
      <c r="D79" s="133">
        <v>1917507345.1299999</v>
      </c>
      <c r="E79" s="134">
        <f>F79+G79+H79</f>
        <v>352748090.96000004</v>
      </c>
      <c r="F79" s="133">
        <v>0</v>
      </c>
      <c r="G79" s="133">
        <v>352228090.96000004</v>
      </c>
      <c r="H79" s="133">
        <v>520000</v>
      </c>
      <c r="I79" s="133">
        <v>0</v>
      </c>
      <c r="J79" s="133">
        <v>621805907.79999995</v>
      </c>
      <c r="K79" s="133">
        <v>502210077.09000003</v>
      </c>
      <c r="L79" s="134">
        <f>M79+N79+O79</f>
        <v>119595830.71000001</v>
      </c>
      <c r="M79" s="133">
        <v>0</v>
      </c>
      <c r="N79" s="133">
        <v>119405830.71000001</v>
      </c>
      <c r="O79" s="133">
        <v>190000</v>
      </c>
      <c r="P79" s="37">
        <v>478.68061907999999</v>
      </c>
      <c r="Q79" s="37">
        <v>1917.50734513</v>
      </c>
      <c r="R79" s="37"/>
      <c r="S79" s="37"/>
      <c r="T79" s="37">
        <v>352.22809096000003</v>
      </c>
      <c r="U79" s="37">
        <v>0.52</v>
      </c>
      <c r="V79" s="37">
        <v>0</v>
      </c>
      <c r="W79" s="37">
        <v>502.21007709000003</v>
      </c>
      <c r="X79" s="37"/>
      <c r="Y79" s="37"/>
      <c r="Z79" s="37">
        <v>119.40583071</v>
      </c>
      <c r="AA79" s="37">
        <v>0.19</v>
      </c>
      <c r="AB79" s="37">
        <v>0</v>
      </c>
      <c r="AC79" s="37">
        <v>26.190777227815623</v>
      </c>
      <c r="AD79" s="29"/>
      <c r="AE79" s="37"/>
      <c r="AF79" s="37">
        <v>33.900144189112972</v>
      </c>
      <c r="AG79" s="42">
        <v>36.53846153846154</v>
      </c>
    </row>
    <row r="80" spans="1:33" x14ac:dyDescent="0.25">
      <c r="A80" s="135" t="s">
        <v>87</v>
      </c>
      <c r="B80" s="133">
        <v>4122059054.8299999</v>
      </c>
      <c r="C80" s="133">
        <v>1156620067.4200001</v>
      </c>
      <c r="D80" s="133">
        <v>3225242943.1999998</v>
      </c>
      <c r="E80" s="111">
        <f>F80+G80+H80-E81</f>
        <v>1925503223.8699999</v>
      </c>
      <c r="F80" s="133">
        <v>1450778015.3299999</v>
      </c>
      <c r="G80" s="133">
        <v>297734947.89999998</v>
      </c>
      <c r="H80" s="133">
        <v>304923215.81999999</v>
      </c>
      <c r="I80" s="133">
        <v>1592241526.4100001</v>
      </c>
      <c r="J80" s="133">
        <v>607582736.52999997</v>
      </c>
      <c r="K80" s="133">
        <v>1214676900.5599999</v>
      </c>
      <c r="L80" s="111">
        <f>M80+N80+O80-L81</f>
        <v>870740611.69999981</v>
      </c>
      <c r="M80" s="133">
        <v>573926350.80999994</v>
      </c>
      <c r="N80" s="133">
        <v>191539033.50999999</v>
      </c>
      <c r="O80" s="133">
        <v>219681978.06</v>
      </c>
      <c r="P80" s="37">
        <v>4122.0590548299997</v>
      </c>
      <c r="Q80" s="37">
        <v>3225.2429431999999</v>
      </c>
      <c r="R80" s="37">
        <v>1925.5032238699998</v>
      </c>
      <c r="S80" s="37">
        <v>1450.77801533</v>
      </c>
      <c r="T80" s="37">
        <v>297.73494789999995</v>
      </c>
      <c r="U80" s="37">
        <v>304.92321582</v>
      </c>
      <c r="V80" s="37">
        <v>1592.24152641</v>
      </c>
      <c r="W80" s="37">
        <v>1214.6769005599999</v>
      </c>
      <c r="X80" s="37">
        <v>870.74061169999982</v>
      </c>
      <c r="Y80" s="37">
        <v>573.92635080999992</v>
      </c>
      <c r="Z80" s="37">
        <v>191.53903351</v>
      </c>
      <c r="AA80" s="37">
        <v>219.68197806000001</v>
      </c>
      <c r="AB80" s="37">
        <v>38.627334184945745</v>
      </c>
      <c r="AC80" s="37">
        <v>37.661562925701027</v>
      </c>
      <c r="AD80" s="37">
        <v>45.221456962815651</v>
      </c>
      <c r="AE80" s="37">
        <v>39.559901290581124</v>
      </c>
      <c r="AF80" s="37">
        <v>64.332062749426413</v>
      </c>
      <c r="AG80" s="42">
        <v>72.045015486679446</v>
      </c>
    </row>
    <row r="81" spans="1:33" s="119" customFormat="1" hidden="1" x14ac:dyDescent="0.25">
      <c r="A81" s="112" t="s">
        <v>78</v>
      </c>
      <c r="B81" s="136">
        <v>478680619.07999998</v>
      </c>
      <c r="C81" s="136">
        <v>1156620067.4200001</v>
      </c>
      <c r="D81" s="136">
        <v>1507367731.3199999</v>
      </c>
      <c r="E81" s="121">
        <f>F81+G81+H81</f>
        <v>127932955.18000001</v>
      </c>
      <c r="F81" s="136">
        <v>0</v>
      </c>
      <c r="G81" s="136">
        <v>127932955.18000001</v>
      </c>
      <c r="H81" s="136">
        <v>0</v>
      </c>
      <c r="I81" s="136">
        <v>0</v>
      </c>
      <c r="J81" s="136">
        <v>607582736.52999997</v>
      </c>
      <c r="K81" s="136">
        <v>493175985.85000002</v>
      </c>
      <c r="L81" s="121">
        <f>M81+N81+O81</f>
        <v>114406750.68000001</v>
      </c>
      <c r="M81" s="136">
        <v>0</v>
      </c>
      <c r="N81" s="136">
        <v>114406750.68000001</v>
      </c>
      <c r="O81" s="136">
        <v>0</v>
      </c>
      <c r="P81" s="117"/>
      <c r="Q81" s="117">
        <v>1507.3677313199998</v>
      </c>
      <c r="R81" s="117"/>
      <c r="S81" s="117"/>
      <c r="T81" s="117">
        <v>127.93295518000001</v>
      </c>
      <c r="U81" s="117">
        <v>0</v>
      </c>
      <c r="V81" s="117"/>
      <c r="W81" s="117">
        <v>493.17598585000002</v>
      </c>
      <c r="X81" s="117"/>
      <c r="Y81" s="117"/>
      <c r="Z81" s="117">
        <v>114.40675068</v>
      </c>
      <c r="AA81" s="117">
        <v>0</v>
      </c>
      <c r="AB81" s="117"/>
      <c r="AC81" s="117">
        <v>32.717695596291321</v>
      </c>
      <c r="AD81" s="117"/>
      <c r="AE81" s="117"/>
      <c r="AF81" s="117">
        <v>89.427114787609796</v>
      </c>
      <c r="AG81" s="118" t="e">
        <v>#DIV/0!</v>
      </c>
    </row>
    <row r="82" spans="1:33" x14ac:dyDescent="0.25">
      <c r="A82" s="123" t="s">
        <v>88</v>
      </c>
      <c r="B82" s="133">
        <v>3633343769.3499999</v>
      </c>
      <c r="C82" s="133">
        <v>252889339.81</v>
      </c>
      <c r="D82" s="133">
        <v>3406346166.54</v>
      </c>
      <c r="E82" s="111">
        <f>F82+G82+H82-E83</f>
        <v>350588122.62</v>
      </c>
      <c r="F82" s="133">
        <v>92369056.340000004</v>
      </c>
      <c r="G82" s="133">
        <v>190881660.63</v>
      </c>
      <c r="H82" s="133">
        <v>196636225.65000001</v>
      </c>
      <c r="I82" s="133">
        <v>2664475041.2800002</v>
      </c>
      <c r="J82" s="133">
        <v>12031322.109999999</v>
      </c>
      <c r="K82" s="133">
        <v>2610048452.98</v>
      </c>
      <c r="L82" s="111">
        <f>M82+N82+O82-L83</f>
        <v>63460679.539999999</v>
      </c>
      <c r="M82" s="133">
        <v>23265968.149999999</v>
      </c>
      <c r="N82" s="133">
        <v>17486569.75</v>
      </c>
      <c r="O82" s="133">
        <v>25705372.509999998</v>
      </c>
      <c r="P82" s="37">
        <v>3633.34376935</v>
      </c>
      <c r="Q82" s="37">
        <v>3406.34616654</v>
      </c>
      <c r="R82" s="37">
        <v>350.58812261999998</v>
      </c>
      <c r="S82" s="37">
        <v>92.36905634</v>
      </c>
      <c r="T82" s="37">
        <v>190.88166063</v>
      </c>
      <c r="U82" s="37">
        <v>196.63622565</v>
      </c>
      <c r="V82" s="37">
        <v>2664.4750412800004</v>
      </c>
      <c r="W82" s="37">
        <v>2610.0484529800001</v>
      </c>
      <c r="X82" s="37">
        <v>63.460679540000001</v>
      </c>
      <c r="Y82" s="37">
        <v>23.265968149999999</v>
      </c>
      <c r="Z82" s="37">
        <v>17.486569750000001</v>
      </c>
      <c r="AA82" s="37">
        <v>25.705372509999997</v>
      </c>
      <c r="AB82" s="37">
        <v>73.333964811060838</v>
      </c>
      <c r="AC82" s="37">
        <v>76.623112431088003</v>
      </c>
      <c r="AD82" s="37">
        <v>18.101206357405495</v>
      </c>
      <c r="AE82" s="37">
        <v>25.188054389513965</v>
      </c>
      <c r="AF82" s="37">
        <v>9.160948040941193</v>
      </c>
      <c r="AG82" s="42">
        <v>13.072551827634205</v>
      </c>
    </row>
    <row r="83" spans="1:33" s="119" customFormat="1" hidden="1" x14ac:dyDescent="0.25">
      <c r="A83" s="112" t="s">
        <v>78</v>
      </c>
      <c r="B83" s="136">
        <v>0</v>
      </c>
      <c r="C83" s="136">
        <v>252889339.81</v>
      </c>
      <c r="D83" s="136">
        <v>123590519.81</v>
      </c>
      <c r="E83" s="121">
        <f>F83+G83+H83</f>
        <v>129298820</v>
      </c>
      <c r="F83" s="136">
        <v>0</v>
      </c>
      <c r="G83" s="136">
        <v>128968820</v>
      </c>
      <c r="H83" s="136">
        <v>330000</v>
      </c>
      <c r="I83" s="136">
        <v>0</v>
      </c>
      <c r="J83" s="136">
        <v>12031322.109999999</v>
      </c>
      <c r="K83" s="136">
        <v>9034091.2400000002</v>
      </c>
      <c r="L83" s="121">
        <f>M83+N83+O83</f>
        <v>2997230.87</v>
      </c>
      <c r="M83" s="136">
        <v>0</v>
      </c>
      <c r="N83" s="136">
        <v>2997230.87</v>
      </c>
      <c r="O83" s="136">
        <v>0</v>
      </c>
      <c r="P83" s="117"/>
      <c r="Q83" s="117">
        <v>123.59051981</v>
      </c>
      <c r="R83" s="117"/>
      <c r="S83" s="117"/>
      <c r="T83" s="117">
        <v>128.96881999999999</v>
      </c>
      <c r="U83" s="117">
        <v>0.33</v>
      </c>
      <c r="V83" s="117"/>
      <c r="W83" s="117">
        <v>9.0340912400000004</v>
      </c>
      <c r="X83" s="117"/>
      <c r="Y83" s="117"/>
      <c r="Z83" s="117">
        <v>2.9972308700000001</v>
      </c>
      <c r="AA83" s="117">
        <v>0</v>
      </c>
      <c r="AB83" s="117"/>
      <c r="AC83" s="117">
        <v>7.309695965263697</v>
      </c>
      <c r="AD83" s="117"/>
      <c r="AE83" s="117"/>
      <c r="AF83" s="117">
        <v>2.3239965055119529</v>
      </c>
      <c r="AG83" s="118">
        <v>0</v>
      </c>
    </row>
    <row r="84" spans="1:33" x14ac:dyDescent="0.25">
      <c r="A84" s="123" t="s">
        <v>89</v>
      </c>
      <c r="B84" s="133">
        <v>1107096846.49</v>
      </c>
      <c r="C84" s="133">
        <v>380914809.77999997</v>
      </c>
      <c r="D84" s="133">
        <v>286549094</v>
      </c>
      <c r="E84" s="111">
        <f>F84+G84+H84-E85</f>
        <v>1107096846.49</v>
      </c>
      <c r="F84" s="133">
        <v>814074990.47000003</v>
      </c>
      <c r="G84" s="133">
        <v>103385023.09999999</v>
      </c>
      <c r="H84" s="133">
        <v>284002548.69999999</v>
      </c>
      <c r="I84" s="133">
        <v>271565108.31</v>
      </c>
      <c r="J84" s="133">
        <v>1751656.16</v>
      </c>
      <c r="K84" s="133">
        <v>0</v>
      </c>
      <c r="L84" s="111">
        <f>M84+N84+O84-L85</f>
        <v>271565108.30999994</v>
      </c>
      <c r="M84" s="133">
        <v>192197655.75999999</v>
      </c>
      <c r="N84" s="133">
        <v>2324512.89</v>
      </c>
      <c r="O84" s="133">
        <v>78794595.819999993</v>
      </c>
      <c r="P84" s="37">
        <v>1107.09684649</v>
      </c>
      <c r="Q84" s="37">
        <v>286.54909400000003</v>
      </c>
      <c r="R84" s="37">
        <v>1107.09684649</v>
      </c>
      <c r="S84" s="37">
        <v>814.07499046999999</v>
      </c>
      <c r="T84" s="37">
        <v>103.3850231</v>
      </c>
      <c r="U84" s="37">
        <v>284.00254869999998</v>
      </c>
      <c r="V84" s="37">
        <v>271.56510831000003</v>
      </c>
      <c r="W84" s="37">
        <v>0</v>
      </c>
      <c r="X84" s="37">
        <v>271.56510830999997</v>
      </c>
      <c r="Y84" s="37">
        <v>192.19765576</v>
      </c>
      <c r="Z84" s="37">
        <v>2.3245128900000003</v>
      </c>
      <c r="AA84" s="37">
        <v>78.794595819999998</v>
      </c>
      <c r="AB84" s="37">
        <v>24.529480792126254</v>
      </c>
      <c r="AC84" s="37">
        <v>0</v>
      </c>
      <c r="AD84" s="37">
        <v>24.52948079212625</v>
      </c>
      <c r="AE84" s="37">
        <v>23.609330591157967</v>
      </c>
      <c r="AF84" s="37">
        <v>2.2484038986494168</v>
      </c>
      <c r="AG84" s="42">
        <v>27.744327007161118</v>
      </c>
    </row>
    <row r="85" spans="1:33" s="119" customFormat="1" hidden="1" x14ac:dyDescent="0.25">
      <c r="A85" s="112" t="s">
        <v>78</v>
      </c>
      <c r="B85" s="136">
        <v>0</v>
      </c>
      <c r="C85" s="136">
        <v>380914809.77999997</v>
      </c>
      <c r="D85" s="136">
        <v>286549094</v>
      </c>
      <c r="E85" s="134">
        <f>F85+G85+H85</f>
        <v>94365715.780000001</v>
      </c>
      <c r="F85" s="136">
        <v>0</v>
      </c>
      <c r="G85" s="136">
        <v>94175715.780000001</v>
      </c>
      <c r="H85" s="136">
        <v>190000</v>
      </c>
      <c r="I85" s="136">
        <v>0</v>
      </c>
      <c r="J85" s="136">
        <v>1751656.16</v>
      </c>
      <c r="K85" s="136">
        <v>0</v>
      </c>
      <c r="L85" s="134">
        <f>M85+N85+O85</f>
        <v>1751656.16</v>
      </c>
      <c r="M85" s="136">
        <v>0</v>
      </c>
      <c r="N85" s="136">
        <v>1561656.16</v>
      </c>
      <c r="O85" s="136">
        <v>190000</v>
      </c>
      <c r="P85" s="117"/>
      <c r="Q85" s="117">
        <v>286.54909400000003</v>
      </c>
      <c r="R85" s="117"/>
      <c r="S85" s="117"/>
      <c r="T85" s="117">
        <v>94.175715780000004</v>
      </c>
      <c r="U85" s="117">
        <v>0.19</v>
      </c>
      <c r="V85" s="117"/>
      <c r="W85" s="117">
        <v>0</v>
      </c>
      <c r="X85" s="117"/>
      <c r="Y85" s="117"/>
      <c r="Z85" s="117">
        <v>1.5616561599999998</v>
      </c>
      <c r="AA85" s="117">
        <v>0.19</v>
      </c>
      <c r="AB85" s="117"/>
      <c r="AC85" s="117">
        <v>0</v>
      </c>
      <c r="AD85" s="117"/>
      <c r="AE85" s="117"/>
      <c r="AF85" s="117">
        <v>1.6582365709310034</v>
      </c>
      <c r="AG85" s="118">
        <v>100</v>
      </c>
    </row>
    <row r="86" spans="1:33" ht="26.4" x14ac:dyDescent="0.25">
      <c r="A86" s="123" t="s">
        <v>90</v>
      </c>
      <c r="B86" s="133">
        <v>218511370.53</v>
      </c>
      <c r="C86" s="133">
        <v>1150600</v>
      </c>
      <c r="D86" s="133">
        <v>52452900</v>
      </c>
      <c r="E86" s="111">
        <f>F86+G86+H86-E87</f>
        <v>166058470.53</v>
      </c>
      <c r="F86" s="133">
        <v>136494109.81999999</v>
      </c>
      <c r="G86" s="133">
        <v>12725600</v>
      </c>
      <c r="H86" s="133">
        <v>17989360.710000001</v>
      </c>
      <c r="I86" s="133">
        <v>106057051.98999999</v>
      </c>
      <c r="J86" s="133">
        <v>440193</v>
      </c>
      <c r="K86" s="133">
        <v>24516972.77</v>
      </c>
      <c r="L86" s="111">
        <f>M86+N86+O86-L87</f>
        <v>81540079.219999999</v>
      </c>
      <c r="M86" s="133">
        <v>67648486.239999995</v>
      </c>
      <c r="N86" s="133">
        <v>5983119.6500000004</v>
      </c>
      <c r="O86" s="133">
        <v>8348666.3300000001</v>
      </c>
      <c r="P86" s="37">
        <v>218.51137052999999</v>
      </c>
      <c r="Q86" s="37">
        <v>52.4529</v>
      </c>
      <c r="R86" s="37">
        <v>166.05847052999999</v>
      </c>
      <c r="S86" s="37">
        <v>136.49410982000001</v>
      </c>
      <c r="T86" s="37">
        <v>12.7256</v>
      </c>
      <c r="U86" s="37">
        <v>17.98936071</v>
      </c>
      <c r="V86" s="37">
        <v>106.05705198999999</v>
      </c>
      <c r="W86" s="37">
        <v>24.516972769999999</v>
      </c>
      <c r="X86" s="37">
        <v>81.540079219999996</v>
      </c>
      <c r="Y86" s="37">
        <v>67.648486239999997</v>
      </c>
      <c r="Z86" s="37">
        <v>5.9831196500000008</v>
      </c>
      <c r="AA86" s="37">
        <v>8.3486663300000004</v>
      </c>
      <c r="AB86" s="37">
        <v>48.536170787249326</v>
      </c>
      <c r="AC86" s="37">
        <v>46.740929043008101</v>
      </c>
      <c r="AD86" s="37">
        <v>49.103233914989616</v>
      </c>
      <c r="AE86" s="37">
        <v>49.561469230584848</v>
      </c>
      <c r="AF86" s="37">
        <v>47.016405120387255</v>
      </c>
      <c r="AG86" s="42">
        <v>46.408910603249559</v>
      </c>
    </row>
    <row r="87" spans="1:33" s="119" customFormat="1" hidden="1" x14ac:dyDescent="0.25">
      <c r="A87" s="112" t="s">
        <v>78</v>
      </c>
      <c r="B87" s="136">
        <v>0</v>
      </c>
      <c r="C87" s="136">
        <v>1150600</v>
      </c>
      <c r="D87" s="136">
        <v>0</v>
      </c>
      <c r="E87" s="134">
        <f>F87+G87+H87</f>
        <v>1150600</v>
      </c>
      <c r="F87" s="136">
        <v>0</v>
      </c>
      <c r="G87" s="136">
        <v>1150600</v>
      </c>
      <c r="H87" s="136">
        <v>0</v>
      </c>
      <c r="I87" s="136">
        <v>0</v>
      </c>
      <c r="J87" s="136">
        <v>440193</v>
      </c>
      <c r="K87" s="136">
        <v>0</v>
      </c>
      <c r="L87" s="134">
        <f>M87+N87+O87</f>
        <v>440193</v>
      </c>
      <c r="M87" s="136">
        <v>0</v>
      </c>
      <c r="N87" s="136">
        <v>440193</v>
      </c>
      <c r="O87" s="136">
        <v>0</v>
      </c>
      <c r="P87" s="117"/>
      <c r="Q87" s="117">
        <v>0</v>
      </c>
      <c r="R87" s="117"/>
      <c r="S87" s="117"/>
      <c r="T87" s="117">
        <v>1.1506000000000001</v>
      </c>
      <c r="U87" s="117">
        <v>0</v>
      </c>
      <c r="V87" s="117"/>
      <c r="W87" s="117">
        <v>0</v>
      </c>
      <c r="X87" s="117"/>
      <c r="Y87" s="117"/>
      <c r="Z87" s="117">
        <v>0.440193</v>
      </c>
      <c r="AA87" s="117">
        <v>0</v>
      </c>
      <c r="AB87" s="117"/>
      <c r="AC87" s="117"/>
      <c r="AD87" s="117"/>
      <c r="AE87" s="117"/>
      <c r="AF87" s="37"/>
      <c r="AG87" s="42" t="e">
        <v>#DIV/0!</v>
      </c>
    </row>
    <row r="88" spans="1:33" s="32" customFormat="1" x14ac:dyDescent="0.25">
      <c r="A88" s="109" t="s">
        <v>91</v>
      </c>
      <c r="B88" s="26">
        <v>75222040</v>
      </c>
      <c r="C88" s="26">
        <v>0</v>
      </c>
      <c r="D88" s="26">
        <v>68123340</v>
      </c>
      <c r="E88" s="111">
        <f>F88+G88+H88-E89</f>
        <v>7098700</v>
      </c>
      <c r="F88" s="26">
        <v>6558400</v>
      </c>
      <c r="G88" s="26">
        <v>500300</v>
      </c>
      <c r="H88" s="26">
        <v>40000</v>
      </c>
      <c r="I88" s="26">
        <v>26040277.260000002</v>
      </c>
      <c r="J88" s="26">
        <v>0</v>
      </c>
      <c r="K88" s="26">
        <v>25823331.84</v>
      </c>
      <c r="L88" s="111">
        <f>M88+N88+O88-L89</f>
        <v>216945.42</v>
      </c>
      <c r="M88" s="26">
        <v>129806.32</v>
      </c>
      <c r="N88" s="26">
        <v>87139.1</v>
      </c>
      <c r="O88" s="26">
        <v>0</v>
      </c>
      <c r="P88" s="29">
        <v>75.222040000000007</v>
      </c>
      <c r="Q88" s="29">
        <v>68.123339999999999</v>
      </c>
      <c r="R88" s="29">
        <v>7.0987</v>
      </c>
      <c r="S88" s="29">
        <v>6.5583999999999998</v>
      </c>
      <c r="T88" s="29">
        <v>0.50029999999999997</v>
      </c>
      <c r="U88" s="29">
        <v>0.04</v>
      </c>
      <c r="V88" s="29">
        <v>26.04027726</v>
      </c>
      <c r="W88" s="29">
        <v>25.823331840000002</v>
      </c>
      <c r="X88" s="29">
        <v>0.21694542</v>
      </c>
      <c r="Y88" s="29">
        <v>0.12980632</v>
      </c>
      <c r="Z88" s="29">
        <v>8.7139100000000011E-2</v>
      </c>
      <c r="AA88" s="29">
        <v>0</v>
      </c>
      <c r="AB88" s="29">
        <v>34.617882285564171</v>
      </c>
      <c r="AC88" s="29">
        <v>37.90673187779695</v>
      </c>
      <c r="AD88" s="29">
        <v>3.0561288686660939</v>
      </c>
      <c r="AE88" s="29">
        <v>1.9792376189314467</v>
      </c>
      <c r="AF88" s="29">
        <v>17.417369578253052</v>
      </c>
      <c r="AG88" s="137" t="s">
        <v>35</v>
      </c>
    </row>
    <row r="89" spans="1:33" s="119" customFormat="1" hidden="1" x14ac:dyDescent="0.25">
      <c r="A89" s="112" t="s">
        <v>72</v>
      </c>
      <c r="B89" s="138"/>
      <c r="C89" s="138"/>
      <c r="D89" s="138"/>
      <c r="E89" s="121">
        <f>F89+G89+H89</f>
        <v>0</v>
      </c>
      <c r="F89" s="138"/>
      <c r="G89" s="138"/>
      <c r="H89" s="138"/>
      <c r="I89" s="138"/>
      <c r="J89" s="138"/>
      <c r="K89" s="138"/>
      <c r="L89" s="121">
        <f>M89+N89+O89</f>
        <v>0</v>
      </c>
      <c r="M89" s="138"/>
      <c r="N89" s="138"/>
      <c r="O89" s="138"/>
      <c r="P89" s="117"/>
      <c r="Q89" s="117">
        <v>0</v>
      </c>
      <c r="R89" s="117"/>
      <c r="S89" s="117"/>
      <c r="T89" s="117">
        <v>0</v>
      </c>
      <c r="U89" s="117"/>
      <c r="V89" s="117"/>
      <c r="W89" s="117">
        <v>0</v>
      </c>
      <c r="X89" s="117"/>
      <c r="Y89" s="117"/>
      <c r="Z89" s="117">
        <v>0</v>
      </c>
      <c r="AA89" s="117"/>
      <c r="AB89" s="117"/>
      <c r="AC89" s="117"/>
      <c r="AD89" s="127"/>
      <c r="AE89" s="127"/>
      <c r="AF89" s="117" t="e">
        <v>#DIV/0!</v>
      </c>
      <c r="AG89" s="139"/>
    </row>
    <row r="90" spans="1:33" s="32" customFormat="1" x14ac:dyDescent="0.25">
      <c r="A90" s="109" t="s">
        <v>92</v>
      </c>
      <c r="B90" s="26">
        <v>24250022501.98</v>
      </c>
      <c r="C90" s="26">
        <v>12417007060.299999</v>
      </c>
      <c r="D90" s="26">
        <v>17116876850.92</v>
      </c>
      <c r="E90" s="111">
        <f>F90+G90+H90-E91</f>
        <v>19549568711.360001</v>
      </c>
      <c r="F90" s="26">
        <v>10723902271.4</v>
      </c>
      <c r="G90" s="26">
        <v>8824532639.9599991</v>
      </c>
      <c r="H90" s="26">
        <v>1717800</v>
      </c>
      <c r="I90" s="26">
        <v>13590683674.299999</v>
      </c>
      <c r="J90" s="26">
        <v>7359275599.7299995</v>
      </c>
      <c r="K90" s="26">
        <v>9775862127.5900002</v>
      </c>
      <c r="L90" s="111">
        <f>M90+N90+O90-L91</f>
        <v>11174049146.440001</v>
      </c>
      <c r="M90" s="26">
        <v>5914955917.4300003</v>
      </c>
      <c r="N90" s="26">
        <v>5258634528.9499998</v>
      </c>
      <c r="O90" s="26">
        <v>506700.06</v>
      </c>
      <c r="P90" s="29">
        <v>24250.022501979998</v>
      </c>
      <c r="Q90" s="29">
        <v>17116.876850920002</v>
      </c>
      <c r="R90" s="29">
        <v>19549.56871136</v>
      </c>
      <c r="S90" s="29">
        <v>10723.9022714</v>
      </c>
      <c r="T90" s="29">
        <v>8824.5326399599999</v>
      </c>
      <c r="U90" s="29">
        <v>1.7178</v>
      </c>
      <c r="V90" s="29">
        <v>13590.683674299999</v>
      </c>
      <c r="W90" s="29">
        <v>9775.8621275900005</v>
      </c>
      <c r="X90" s="29">
        <v>11174.04914644</v>
      </c>
      <c r="Y90" s="29">
        <v>5914.9559174300002</v>
      </c>
      <c r="Z90" s="29">
        <v>5258.6345289499995</v>
      </c>
      <c r="AA90" s="29">
        <v>0.50670006000000001</v>
      </c>
      <c r="AB90" s="29">
        <v>56.044004384698319</v>
      </c>
      <c r="AC90" s="29">
        <v>57.112417251892332</v>
      </c>
      <c r="AD90" s="29">
        <v>57.157522559292609</v>
      </c>
      <c r="AE90" s="29">
        <v>55.156749546336606</v>
      </c>
      <c r="AF90" s="29">
        <v>59.591082536625258</v>
      </c>
      <c r="AG90" s="31">
        <v>29.497034579112821</v>
      </c>
    </row>
    <row r="91" spans="1:33" s="119" customFormat="1" hidden="1" x14ac:dyDescent="0.25">
      <c r="A91" s="112" t="s">
        <v>72</v>
      </c>
      <c r="B91" s="138">
        <v>180866820</v>
      </c>
      <c r="C91" s="138">
        <v>12417007060.299999</v>
      </c>
      <c r="D91" s="138">
        <v>12597289880.299999</v>
      </c>
      <c r="E91" s="121">
        <f>F91+G91+H91</f>
        <v>584000</v>
      </c>
      <c r="F91" s="138">
        <v>0</v>
      </c>
      <c r="G91" s="138">
        <v>533000</v>
      </c>
      <c r="H91" s="138">
        <v>51000</v>
      </c>
      <c r="I91" s="138">
        <v>0</v>
      </c>
      <c r="J91" s="138">
        <v>7359275599.7300005</v>
      </c>
      <c r="K91" s="138">
        <v>7359227599.7300005</v>
      </c>
      <c r="L91" s="121">
        <f>M91+N91+O91</f>
        <v>48000</v>
      </c>
      <c r="M91" s="138">
        <v>0</v>
      </c>
      <c r="N91" s="138">
        <v>17000</v>
      </c>
      <c r="O91" s="138">
        <v>31000</v>
      </c>
      <c r="P91" s="117">
        <v>180.86681999999999</v>
      </c>
      <c r="Q91" s="117">
        <v>12597.289880299999</v>
      </c>
      <c r="R91" s="127"/>
      <c r="S91" s="117"/>
      <c r="T91" s="117">
        <v>0.53300000000000003</v>
      </c>
      <c r="U91" s="117">
        <v>5.0999999999999997E-2</v>
      </c>
      <c r="V91" s="117">
        <v>0</v>
      </c>
      <c r="W91" s="117">
        <v>7359.2275997300003</v>
      </c>
      <c r="X91" s="117"/>
      <c r="Y91" s="117"/>
      <c r="Z91" s="117">
        <v>1.7000000000000001E-2</v>
      </c>
      <c r="AA91" s="117">
        <v>3.1E-2</v>
      </c>
      <c r="AB91" s="117">
        <v>0</v>
      </c>
      <c r="AC91" s="117">
        <v>58.419133556961086</v>
      </c>
      <c r="AD91" s="117"/>
      <c r="AE91" s="117"/>
      <c r="AF91" s="117">
        <v>3.1894934333958722</v>
      </c>
      <c r="AG91" s="139"/>
    </row>
    <row r="92" spans="1:33" s="32" customFormat="1" x14ac:dyDescent="0.25">
      <c r="A92" s="109" t="s">
        <v>93</v>
      </c>
      <c r="B92" s="26">
        <v>2559059364.3299999</v>
      </c>
      <c r="C92" s="26">
        <v>131647063.28</v>
      </c>
      <c r="D92" s="26">
        <v>875282220.95000005</v>
      </c>
      <c r="E92" s="111">
        <f>F92+G92+H92-E93</f>
        <v>1731776402.6599998</v>
      </c>
      <c r="F92" s="26">
        <v>708221301.16999996</v>
      </c>
      <c r="G92" s="26">
        <v>739953197.60000002</v>
      </c>
      <c r="H92" s="26">
        <v>367249707.88999999</v>
      </c>
      <c r="I92" s="26">
        <v>1315366720.72</v>
      </c>
      <c r="J92" s="26">
        <v>74931956.260000005</v>
      </c>
      <c r="K92" s="26">
        <v>455464731.01999998</v>
      </c>
      <c r="L92" s="111">
        <f>M92+N92+O92-L93</f>
        <v>888254824.95999992</v>
      </c>
      <c r="M92" s="26">
        <v>373554638.33999997</v>
      </c>
      <c r="N92" s="26">
        <v>384531884.25999999</v>
      </c>
      <c r="O92" s="26">
        <v>176747423.36000001</v>
      </c>
      <c r="P92" s="29">
        <v>2559.0593643299999</v>
      </c>
      <c r="Q92" s="29">
        <v>875.28222095000001</v>
      </c>
      <c r="R92" s="29">
        <v>1731.7764026599998</v>
      </c>
      <c r="S92" s="29">
        <v>708.22130116999995</v>
      </c>
      <c r="T92" s="29">
        <v>739.95319760000007</v>
      </c>
      <c r="U92" s="29">
        <v>367.24970788999997</v>
      </c>
      <c r="V92" s="29">
        <v>1315.3667207200001</v>
      </c>
      <c r="W92" s="29">
        <v>455.46473101999999</v>
      </c>
      <c r="X92" s="29">
        <v>888.25482495999995</v>
      </c>
      <c r="Y92" s="29">
        <v>373.55463834</v>
      </c>
      <c r="Z92" s="29">
        <v>384.53188425999997</v>
      </c>
      <c r="AA92" s="29">
        <v>176.74742336000003</v>
      </c>
      <c r="AB92" s="29">
        <v>51.400398875247774</v>
      </c>
      <c r="AC92" s="29">
        <v>52.036328411384261</v>
      </c>
      <c r="AD92" s="29">
        <v>51.29154223349186</v>
      </c>
      <c r="AE92" s="29">
        <v>52.745467796983519</v>
      </c>
      <c r="AF92" s="29">
        <v>51.967054876877249</v>
      </c>
      <c r="AG92" s="31">
        <v>48.127314893042772</v>
      </c>
    </row>
    <row r="93" spans="1:33" s="119" customFormat="1" hidden="1" x14ac:dyDescent="0.25">
      <c r="A93" s="112" t="s">
        <v>72</v>
      </c>
      <c r="B93" s="138">
        <v>1210200</v>
      </c>
      <c r="C93" s="138">
        <v>131647063.28</v>
      </c>
      <c r="D93" s="138">
        <v>49209459.280000001</v>
      </c>
      <c r="E93" s="121">
        <f>F93+G93+H93</f>
        <v>83647804</v>
      </c>
      <c r="F93" s="138">
        <v>0</v>
      </c>
      <c r="G93" s="138">
        <v>10173004</v>
      </c>
      <c r="H93" s="138">
        <v>73474800</v>
      </c>
      <c r="I93" s="138">
        <v>50000</v>
      </c>
      <c r="J93" s="138">
        <v>74931956.260000005</v>
      </c>
      <c r="K93" s="138">
        <v>28402835.260000002</v>
      </c>
      <c r="L93" s="121">
        <f>M93+N93+O93</f>
        <v>46579121</v>
      </c>
      <c r="M93" s="138">
        <v>0</v>
      </c>
      <c r="N93" s="138">
        <v>8413994</v>
      </c>
      <c r="O93" s="138">
        <v>38165127</v>
      </c>
      <c r="P93" s="117">
        <v>1.2101999999999999</v>
      </c>
      <c r="Q93" s="117">
        <v>49.209459280000004</v>
      </c>
      <c r="R93" s="117"/>
      <c r="S93" s="117"/>
      <c r="T93" s="117">
        <v>10.173004000000001</v>
      </c>
      <c r="U93" s="117">
        <v>73.474800000000002</v>
      </c>
      <c r="V93" s="117"/>
      <c r="W93" s="117">
        <v>28.402835260000003</v>
      </c>
      <c r="X93" s="117"/>
      <c r="Y93" s="117"/>
      <c r="Z93" s="117">
        <v>8.4139940000000006</v>
      </c>
      <c r="AA93" s="117">
        <v>38.165126999999998</v>
      </c>
      <c r="AB93" s="117"/>
      <c r="AC93" s="117">
        <v>57.718242946724772</v>
      </c>
      <c r="AD93" s="117"/>
      <c r="AE93" s="117"/>
      <c r="AF93" s="117">
        <v>82.709040515466228</v>
      </c>
      <c r="AG93" s="139">
        <v>51.943151937807244</v>
      </c>
    </row>
    <row r="94" spans="1:33" s="32" customFormat="1" x14ac:dyDescent="0.25">
      <c r="A94" s="109" t="s">
        <v>94</v>
      </c>
      <c r="B94" s="26">
        <v>4660732718</v>
      </c>
      <c r="C94" s="26">
        <v>0</v>
      </c>
      <c r="D94" s="26">
        <v>4660335158</v>
      </c>
      <c r="E94" s="111">
        <f>F94+G94+H94-E95</f>
        <v>397560</v>
      </c>
      <c r="F94" s="26">
        <v>140060</v>
      </c>
      <c r="G94" s="26">
        <v>257500</v>
      </c>
      <c r="H94" s="26">
        <v>0</v>
      </c>
      <c r="I94" s="26">
        <v>2279816333.1999998</v>
      </c>
      <c r="J94" s="26">
        <v>0</v>
      </c>
      <c r="K94" s="26">
        <v>2279616333.1999998</v>
      </c>
      <c r="L94" s="111">
        <f>M94+N94+O94-L95</f>
        <v>200000</v>
      </c>
      <c r="M94" s="26">
        <v>0</v>
      </c>
      <c r="N94" s="26">
        <v>200000</v>
      </c>
      <c r="O94" s="26">
        <v>0</v>
      </c>
      <c r="P94" s="29">
        <v>4660.7327180000002</v>
      </c>
      <c r="Q94" s="29">
        <v>4660.3351579999999</v>
      </c>
      <c r="R94" s="29">
        <v>0.39756000000000002</v>
      </c>
      <c r="S94" s="29">
        <v>0.14005999999999999</v>
      </c>
      <c r="T94" s="29">
        <v>0.25750000000000001</v>
      </c>
      <c r="U94" s="29">
        <v>0</v>
      </c>
      <c r="V94" s="29">
        <v>2279.8163331999999</v>
      </c>
      <c r="W94" s="29">
        <v>2279.6163331999996</v>
      </c>
      <c r="X94" s="29">
        <v>0.2</v>
      </c>
      <c r="Y94" s="29">
        <v>0</v>
      </c>
      <c r="Z94" s="29">
        <v>0.2</v>
      </c>
      <c r="AA94" s="29">
        <v>0</v>
      </c>
      <c r="AB94" s="29">
        <v>48.915406034661181</v>
      </c>
      <c r="AC94" s="29">
        <v>48.915287332645519</v>
      </c>
      <c r="AD94" s="29">
        <v>50.306871918704097</v>
      </c>
      <c r="AE94" s="29">
        <v>0</v>
      </c>
      <c r="AF94" s="29">
        <v>77.669902912621367</v>
      </c>
      <c r="AG94" s="137" t="s">
        <v>35</v>
      </c>
    </row>
    <row r="95" spans="1:33" s="119" customFormat="1" hidden="1" x14ac:dyDescent="0.25">
      <c r="A95" s="112" t="s">
        <v>72</v>
      </c>
      <c r="B95" s="136"/>
      <c r="C95" s="136"/>
      <c r="D95" s="136"/>
      <c r="E95" s="121">
        <f>F95+G95+H95</f>
        <v>0</v>
      </c>
      <c r="F95" s="140"/>
      <c r="G95" s="141"/>
      <c r="H95" s="141"/>
      <c r="I95" s="141"/>
      <c r="J95" s="141"/>
      <c r="K95" s="141"/>
      <c r="L95" s="121">
        <f>M95+N95+O95</f>
        <v>0</v>
      </c>
      <c r="M95" s="136"/>
      <c r="N95" s="136"/>
      <c r="O95" s="136"/>
      <c r="P95" s="117">
        <v>0</v>
      </c>
      <c r="Q95" s="117">
        <v>0</v>
      </c>
      <c r="R95" s="117"/>
      <c r="S95" s="117">
        <v>0</v>
      </c>
      <c r="T95" s="117">
        <v>0</v>
      </c>
      <c r="U95" s="117">
        <v>0</v>
      </c>
      <c r="V95" s="117">
        <v>0</v>
      </c>
      <c r="W95" s="117">
        <v>0</v>
      </c>
      <c r="X95" s="117"/>
      <c r="Y95" s="117">
        <v>0</v>
      </c>
      <c r="Z95" s="117">
        <v>0</v>
      </c>
      <c r="AA95" s="127">
        <v>0</v>
      </c>
      <c r="AB95" s="117"/>
      <c r="AC95" s="117" t="e">
        <v>#DIV/0!</v>
      </c>
      <c r="AD95" s="117"/>
      <c r="AE95" s="117"/>
      <c r="AF95" s="117"/>
      <c r="AG95" s="139"/>
    </row>
    <row r="96" spans="1:33" x14ac:dyDescent="0.25">
      <c r="A96" s="135" t="s">
        <v>95</v>
      </c>
      <c r="B96" s="124">
        <v>1795020327</v>
      </c>
      <c r="C96" s="124">
        <v>0</v>
      </c>
      <c r="D96" s="124">
        <v>1795020327</v>
      </c>
      <c r="E96" s="111">
        <f>F96+G96+H96</f>
        <v>0</v>
      </c>
      <c r="F96" s="124">
        <v>0</v>
      </c>
      <c r="G96" s="124">
        <v>0</v>
      </c>
      <c r="H96" s="124">
        <v>0</v>
      </c>
      <c r="I96" s="133">
        <v>678584127</v>
      </c>
      <c r="J96" s="133">
        <v>0</v>
      </c>
      <c r="K96" s="133">
        <v>678584127</v>
      </c>
      <c r="L96" s="111">
        <f>M96+N96+O96</f>
        <v>0</v>
      </c>
      <c r="M96" s="133">
        <v>0</v>
      </c>
      <c r="N96" s="133">
        <v>0</v>
      </c>
      <c r="O96" s="133">
        <v>0</v>
      </c>
      <c r="P96" s="37">
        <v>1795.020327</v>
      </c>
      <c r="Q96" s="37">
        <v>1795.020327</v>
      </c>
      <c r="R96" s="37">
        <v>0</v>
      </c>
      <c r="S96" s="37">
        <v>0</v>
      </c>
      <c r="T96" s="37">
        <v>0</v>
      </c>
      <c r="U96" s="37">
        <v>0</v>
      </c>
      <c r="V96" s="37">
        <v>678.58412699999997</v>
      </c>
      <c r="W96" s="37">
        <v>678.58412699999997</v>
      </c>
      <c r="X96" s="37">
        <v>0</v>
      </c>
      <c r="Y96" s="37">
        <v>0</v>
      </c>
      <c r="Z96" s="37">
        <v>0</v>
      </c>
      <c r="AA96" s="37">
        <v>0</v>
      </c>
      <c r="AB96" s="37">
        <v>37.803701539921335</v>
      </c>
      <c r="AC96" s="37">
        <v>37.803701539921335</v>
      </c>
      <c r="AD96" s="49" t="s">
        <v>35</v>
      </c>
      <c r="AE96" s="49" t="s">
        <v>35</v>
      </c>
      <c r="AF96" s="49" t="s">
        <v>35</v>
      </c>
      <c r="AG96" s="46" t="s">
        <v>35</v>
      </c>
    </row>
    <row r="97" spans="1:33" x14ac:dyDescent="0.25">
      <c r="A97" s="135" t="s">
        <v>96</v>
      </c>
      <c r="B97" s="133">
        <v>1470775500</v>
      </c>
      <c r="C97" s="142">
        <v>0</v>
      </c>
      <c r="D97" s="124">
        <v>1470775500</v>
      </c>
      <c r="E97" s="111">
        <f>F97+G97+H97</f>
        <v>0</v>
      </c>
      <c r="F97" s="133"/>
      <c r="G97" s="133"/>
      <c r="H97" s="133"/>
      <c r="I97" s="124">
        <v>965893962.85000002</v>
      </c>
      <c r="J97" s="124">
        <v>0</v>
      </c>
      <c r="K97" s="124">
        <v>965893962.85000002</v>
      </c>
      <c r="L97" s="111">
        <f>M97+N97+O97</f>
        <v>0</v>
      </c>
      <c r="M97" s="124"/>
      <c r="N97" s="124"/>
      <c r="O97" s="124"/>
      <c r="P97" s="37">
        <v>1470.7755</v>
      </c>
      <c r="Q97" s="37">
        <v>1470.7755</v>
      </c>
      <c r="R97" s="37">
        <v>0</v>
      </c>
      <c r="S97" s="37">
        <v>0</v>
      </c>
      <c r="T97" s="37">
        <v>0</v>
      </c>
      <c r="U97" s="37">
        <v>0</v>
      </c>
      <c r="V97" s="37">
        <v>965.89396284999998</v>
      </c>
      <c r="W97" s="37">
        <v>965.89396284999998</v>
      </c>
      <c r="X97" s="37">
        <v>0</v>
      </c>
      <c r="Y97" s="37">
        <v>0</v>
      </c>
      <c r="Z97" s="37">
        <v>0</v>
      </c>
      <c r="AA97" s="37">
        <v>0</v>
      </c>
      <c r="AB97" s="37">
        <v>65.672426746978047</v>
      </c>
      <c r="AC97" s="37">
        <v>65.672426746978047</v>
      </c>
      <c r="AD97" s="49" t="s">
        <v>35</v>
      </c>
      <c r="AE97" s="49" t="s">
        <v>35</v>
      </c>
      <c r="AF97" s="49" t="s">
        <v>35</v>
      </c>
      <c r="AG97" s="46" t="s">
        <v>35</v>
      </c>
    </row>
    <row r="98" spans="1:33" ht="13.95" customHeight="1" x14ac:dyDescent="0.25">
      <c r="A98" s="123" t="s">
        <v>97</v>
      </c>
      <c r="B98" s="124">
        <v>690465060</v>
      </c>
      <c r="C98" s="124">
        <v>0</v>
      </c>
      <c r="D98" s="124">
        <v>690067500</v>
      </c>
      <c r="E98" s="111">
        <f>F98+G98+H98-E99</f>
        <v>397560</v>
      </c>
      <c r="F98" s="124">
        <v>140060</v>
      </c>
      <c r="G98" s="124">
        <v>257500</v>
      </c>
      <c r="H98" s="124">
        <v>0</v>
      </c>
      <c r="I98" s="124">
        <v>329031574.44999999</v>
      </c>
      <c r="J98" s="124">
        <v>0</v>
      </c>
      <c r="K98" s="124">
        <v>328831574.44999999</v>
      </c>
      <c r="L98" s="111">
        <f>M98+N98+O98-L99</f>
        <v>200000</v>
      </c>
      <c r="M98" s="124">
        <v>0</v>
      </c>
      <c r="N98" s="124">
        <v>200000</v>
      </c>
      <c r="O98" s="124">
        <v>0</v>
      </c>
      <c r="P98" s="37">
        <v>690.46505999999999</v>
      </c>
      <c r="Q98" s="37">
        <v>690.0675</v>
      </c>
      <c r="R98" s="37">
        <v>0.39756000000000002</v>
      </c>
      <c r="S98" s="37">
        <v>0.14005999999999999</v>
      </c>
      <c r="T98" s="37">
        <v>0.25750000000000001</v>
      </c>
      <c r="U98" s="37">
        <v>0</v>
      </c>
      <c r="V98" s="37">
        <v>329.03157444999999</v>
      </c>
      <c r="W98" s="37">
        <v>328.83157445000001</v>
      </c>
      <c r="X98" s="37">
        <v>0.2</v>
      </c>
      <c r="Y98" s="37">
        <v>0</v>
      </c>
      <c r="Z98" s="37">
        <v>0.2</v>
      </c>
      <c r="AA98" s="37">
        <v>0</v>
      </c>
      <c r="AB98" s="37">
        <v>47.653616889752534</v>
      </c>
      <c r="AC98" s="37">
        <v>47.652088302955875</v>
      </c>
      <c r="AD98" s="37">
        <v>50.306871918704097</v>
      </c>
      <c r="AE98" s="37">
        <v>0</v>
      </c>
      <c r="AF98" s="37">
        <v>77.669902912621367</v>
      </c>
      <c r="AG98" s="137" t="s">
        <v>35</v>
      </c>
    </row>
    <row r="99" spans="1:33" s="119" customFormat="1" hidden="1" x14ac:dyDescent="0.25">
      <c r="A99" s="112" t="s">
        <v>78</v>
      </c>
      <c r="B99" s="131"/>
      <c r="C99" s="131"/>
      <c r="D99" s="131"/>
      <c r="E99" s="121">
        <f>F99+G99+H99</f>
        <v>0</v>
      </c>
      <c r="F99" s="131"/>
      <c r="G99" s="131"/>
      <c r="H99" s="131"/>
      <c r="I99" s="131"/>
      <c r="J99" s="131"/>
      <c r="K99" s="131"/>
      <c r="L99" s="121">
        <f>M99+N99+O99</f>
        <v>0</v>
      </c>
      <c r="M99" s="131"/>
      <c r="N99" s="131"/>
      <c r="O99" s="131"/>
      <c r="P99" s="117">
        <v>0</v>
      </c>
      <c r="Q99" s="117">
        <v>0</v>
      </c>
      <c r="R99" s="117"/>
      <c r="S99" s="117"/>
      <c r="T99" s="117">
        <v>0</v>
      </c>
      <c r="U99" s="117"/>
      <c r="V99" s="117">
        <v>0</v>
      </c>
      <c r="W99" s="117">
        <v>0</v>
      </c>
      <c r="X99" s="117"/>
      <c r="Y99" s="117"/>
      <c r="Z99" s="117">
        <v>0</v>
      </c>
      <c r="AA99" s="117"/>
      <c r="AB99" s="117" t="e">
        <v>#DIV/0!</v>
      </c>
      <c r="AC99" s="117" t="e">
        <v>#DIV/0!</v>
      </c>
      <c r="AD99" s="117"/>
      <c r="AE99" s="117"/>
      <c r="AF99" s="117"/>
      <c r="AG99" s="118"/>
    </row>
    <row r="100" spans="1:33" s="32" customFormat="1" x14ac:dyDescent="0.25">
      <c r="A100" s="109" t="s">
        <v>98</v>
      </c>
      <c r="B100" s="26">
        <v>20771307519.82</v>
      </c>
      <c r="C100" s="26">
        <v>1306087471</v>
      </c>
      <c r="D100" s="26">
        <v>20363544554</v>
      </c>
      <c r="E100" s="111">
        <f>F100+G100+H100-E101</f>
        <v>1713291933.8199999</v>
      </c>
      <c r="F100" s="26">
        <v>1195860763.0999999</v>
      </c>
      <c r="G100" s="26">
        <v>508622159.14999998</v>
      </c>
      <c r="H100" s="26">
        <v>9367514.5700000003</v>
      </c>
      <c r="I100" s="26">
        <v>10555837270.51</v>
      </c>
      <c r="J100" s="26">
        <v>589981182.94000006</v>
      </c>
      <c r="K100" s="26">
        <v>10388700004.940001</v>
      </c>
      <c r="L100" s="111">
        <f>M100+N100+O100-L101</f>
        <v>756978098.50999999</v>
      </c>
      <c r="M100" s="26">
        <v>535495171.77999997</v>
      </c>
      <c r="N100" s="26">
        <v>218020955.62</v>
      </c>
      <c r="O100" s="26">
        <v>3602321.1100000003</v>
      </c>
      <c r="P100" s="29">
        <v>20771.307519819999</v>
      </c>
      <c r="Q100" s="29">
        <v>20363.544554</v>
      </c>
      <c r="R100" s="29">
        <v>1713.2919338199999</v>
      </c>
      <c r="S100" s="29">
        <v>1195.8607631</v>
      </c>
      <c r="T100" s="29">
        <v>508.62215914999996</v>
      </c>
      <c r="U100" s="29">
        <v>9.3675145700000009</v>
      </c>
      <c r="V100" s="29">
        <v>10555.837270510001</v>
      </c>
      <c r="W100" s="29">
        <v>10388.700004940001</v>
      </c>
      <c r="X100" s="29">
        <v>756.97809851</v>
      </c>
      <c r="Y100" s="29">
        <v>535.49517177999996</v>
      </c>
      <c r="Z100" s="29">
        <v>218.02095562</v>
      </c>
      <c r="AA100" s="29">
        <v>3.6023211100000005</v>
      </c>
      <c r="AB100" s="29">
        <v>50.819320162862219</v>
      </c>
      <c r="AC100" s="29">
        <v>51.016167531105751</v>
      </c>
      <c r="AD100" s="29">
        <v>44.182668672362333</v>
      </c>
      <c r="AE100" s="29">
        <v>44.779056918955114</v>
      </c>
      <c r="AF100" s="29">
        <v>42.865013192573571</v>
      </c>
      <c r="AG100" s="31">
        <v>38.455463112239393</v>
      </c>
    </row>
    <row r="101" spans="1:33" s="119" customFormat="1" hidden="1" x14ac:dyDescent="0.25">
      <c r="A101" s="112" t="s">
        <v>72</v>
      </c>
      <c r="B101" s="116">
        <v>23240338</v>
      </c>
      <c r="C101" s="116">
        <v>1306087471</v>
      </c>
      <c r="D101" s="116">
        <v>1328769306</v>
      </c>
      <c r="E101" s="121">
        <f>F101+G101+H101</f>
        <v>558503</v>
      </c>
      <c r="F101" s="116">
        <v>0</v>
      </c>
      <c r="G101" s="116">
        <v>558503</v>
      </c>
      <c r="H101" s="116">
        <v>0</v>
      </c>
      <c r="I101" s="116">
        <v>10799164.210000001</v>
      </c>
      <c r="J101" s="116">
        <v>589981182.94000006</v>
      </c>
      <c r="K101" s="116">
        <v>600639997.14999998</v>
      </c>
      <c r="L101" s="121">
        <f>M101+N101+O101</f>
        <v>140350</v>
      </c>
      <c r="M101" s="116">
        <v>0</v>
      </c>
      <c r="N101" s="116">
        <v>140350</v>
      </c>
      <c r="O101" s="116">
        <v>0</v>
      </c>
      <c r="P101" s="117">
        <v>23.240338000000001</v>
      </c>
      <c r="Q101" s="117">
        <v>1328.7693059999999</v>
      </c>
      <c r="R101" s="117">
        <v>0.55850299999999997</v>
      </c>
      <c r="S101" s="117">
        <v>0</v>
      </c>
      <c r="T101" s="117">
        <v>0.55850299999999997</v>
      </c>
      <c r="U101" s="117">
        <v>0</v>
      </c>
      <c r="V101" s="117">
        <v>10.799164210000001</v>
      </c>
      <c r="W101" s="117">
        <v>600.63999715</v>
      </c>
      <c r="X101" s="117">
        <v>0.14035</v>
      </c>
      <c r="Y101" s="117">
        <v>0</v>
      </c>
      <c r="Z101" s="117">
        <v>0.14035</v>
      </c>
      <c r="AA101" s="117">
        <v>0</v>
      </c>
      <c r="AB101" s="117">
        <v>46.467328530247705</v>
      </c>
      <c r="AC101" s="117">
        <v>45.202729656520233</v>
      </c>
      <c r="AD101" s="117">
        <v>25.12967701158275</v>
      </c>
      <c r="AE101" s="117" t="e">
        <v>#DIV/0!</v>
      </c>
      <c r="AF101" s="117">
        <v>25.12967701158275</v>
      </c>
      <c r="AG101" s="118" t="e">
        <v>#DIV/0!</v>
      </c>
    </row>
    <row r="102" spans="1:33" x14ac:dyDescent="0.25">
      <c r="A102" s="123" t="s">
        <v>99</v>
      </c>
      <c r="B102" s="36">
        <v>1914678180</v>
      </c>
      <c r="C102" s="36">
        <v>0</v>
      </c>
      <c r="D102" s="36">
        <v>1914649180</v>
      </c>
      <c r="E102" s="126">
        <f>F102+G102+H102</f>
        <v>29000</v>
      </c>
      <c r="F102" s="36">
        <v>0</v>
      </c>
      <c r="G102" s="36">
        <v>29000</v>
      </c>
      <c r="H102" s="36">
        <v>0</v>
      </c>
      <c r="I102" s="36">
        <v>1000466374.47</v>
      </c>
      <c r="J102" s="36">
        <v>0</v>
      </c>
      <c r="K102" s="36">
        <v>1000458374.47</v>
      </c>
      <c r="L102" s="126">
        <f>M102+N102+O102</f>
        <v>8000</v>
      </c>
      <c r="M102" s="36">
        <v>0</v>
      </c>
      <c r="N102" s="36">
        <v>8000</v>
      </c>
      <c r="O102" s="36">
        <v>0</v>
      </c>
      <c r="P102" s="37">
        <v>1914.6781800000001</v>
      </c>
      <c r="Q102" s="37">
        <v>1914.6491799999999</v>
      </c>
      <c r="R102" s="37">
        <v>2.9000000000000001E-2</v>
      </c>
      <c r="S102" s="37">
        <v>0</v>
      </c>
      <c r="T102" s="37">
        <v>2.9000000000000001E-2</v>
      </c>
      <c r="U102" s="37">
        <v>0</v>
      </c>
      <c r="V102" s="37">
        <v>1000.46637447</v>
      </c>
      <c r="W102" s="37">
        <v>1000.4583744700001</v>
      </c>
      <c r="X102" s="37">
        <v>8.0000000000000002E-3</v>
      </c>
      <c r="Y102" s="37">
        <v>0</v>
      </c>
      <c r="Z102" s="37">
        <v>8.0000000000000002E-3</v>
      </c>
      <c r="AA102" s="37">
        <v>0</v>
      </c>
      <c r="AB102" s="37">
        <v>52.252456048253499</v>
      </c>
      <c r="AC102" s="37">
        <v>52.25282965258419</v>
      </c>
      <c r="AD102" s="37">
        <v>27.586206896551726</v>
      </c>
      <c r="AE102" s="49" t="s">
        <v>35</v>
      </c>
      <c r="AF102" s="37">
        <v>27.586206896551726</v>
      </c>
      <c r="AG102" s="46" t="s">
        <v>35</v>
      </c>
    </row>
    <row r="103" spans="1:33" x14ac:dyDescent="0.25">
      <c r="A103" s="123" t="s">
        <v>100</v>
      </c>
      <c r="B103" s="36">
        <v>15309204867.48</v>
      </c>
      <c r="C103" s="36">
        <v>616413121</v>
      </c>
      <c r="D103" s="36">
        <v>15099783773</v>
      </c>
      <c r="E103" s="126">
        <f>F103+G103+H103-E104</f>
        <v>825386062.48000002</v>
      </c>
      <c r="F103" s="36">
        <v>621601562</v>
      </c>
      <c r="G103" s="36">
        <v>202666131.15000001</v>
      </c>
      <c r="H103" s="36">
        <v>1566522.33</v>
      </c>
      <c r="I103" s="36">
        <v>8017981793.21</v>
      </c>
      <c r="J103" s="36">
        <v>235639547.66999999</v>
      </c>
      <c r="K103" s="36">
        <v>7932968492.54</v>
      </c>
      <c r="L103" s="126">
        <f>M103+N103+O103-L104</f>
        <v>320622848.34000003</v>
      </c>
      <c r="M103" s="36">
        <v>248450287.44999999</v>
      </c>
      <c r="N103" s="36">
        <v>71764094.540000007</v>
      </c>
      <c r="O103" s="36">
        <v>438466.35</v>
      </c>
      <c r="P103" s="37">
        <v>15309.204867479999</v>
      </c>
      <c r="Q103" s="37">
        <v>15099.783772999999</v>
      </c>
      <c r="R103" s="37">
        <v>825.38606247999996</v>
      </c>
      <c r="S103" s="37">
        <v>621.60156199999994</v>
      </c>
      <c r="T103" s="37">
        <v>202.66613115000001</v>
      </c>
      <c r="U103" s="37">
        <v>1.5665223300000002</v>
      </c>
      <c r="V103" s="37">
        <v>8017.9817932100004</v>
      </c>
      <c r="W103" s="37">
        <v>7932.9684925399997</v>
      </c>
      <c r="X103" s="37">
        <v>320.62284834000002</v>
      </c>
      <c r="Y103" s="37">
        <v>248.45028744999999</v>
      </c>
      <c r="Z103" s="37">
        <v>71.764094540000002</v>
      </c>
      <c r="AA103" s="37">
        <v>0.43846634999999995</v>
      </c>
      <c r="AB103" s="37">
        <v>52.373600475109555</v>
      </c>
      <c r="AC103" s="37">
        <v>52.53696749436228</v>
      </c>
      <c r="AD103" s="37">
        <v>38.845197770439583</v>
      </c>
      <c r="AE103" s="37">
        <v>39.969379525143474</v>
      </c>
      <c r="AF103" s="37">
        <v>35.41000863478515</v>
      </c>
      <c r="AG103" s="42">
        <v>27.989792523417133</v>
      </c>
    </row>
    <row r="104" spans="1:33" s="119" customFormat="1" hidden="1" x14ac:dyDescent="0.25">
      <c r="A104" s="112" t="s">
        <v>72</v>
      </c>
      <c r="B104" s="116">
        <v>115338</v>
      </c>
      <c r="C104" s="116">
        <v>616413121</v>
      </c>
      <c r="D104" s="116">
        <v>616080306</v>
      </c>
      <c r="E104" s="121">
        <f>F104+G104+H104</f>
        <v>448153</v>
      </c>
      <c r="F104" s="116">
        <v>0</v>
      </c>
      <c r="G104" s="116">
        <v>448153</v>
      </c>
      <c r="H104" s="116">
        <v>0</v>
      </c>
      <c r="I104" s="116">
        <v>0</v>
      </c>
      <c r="J104" s="116">
        <v>235639547.66999999</v>
      </c>
      <c r="K104" s="116">
        <v>235609547.66999999</v>
      </c>
      <c r="L104" s="121">
        <f>M104+N104+O104</f>
        <v>30000</v>
      </c>
      <c r="M104" s="116">
        <v>0</v>
      </c>
      <c r="N104" s="116">
        <v>30000</v>
      </c>
      <c r="O104" s="116">
        <v>0</v>
      </c>
      <c r="P104" s="117">
        <v>0.115338</v>
      </c>
      <c r="Q104" s="117">
        <v>616.08030599999995</v>
      </c>
      <c r="R104" s="117">
        <v>0.44815300000000002</v>
      </c>
      <c r="S104" s="117">
        <v>0</v>
      </c>
      <c r="T104" s="117">
        <v>0.44815300000000002</v>
      </c>
      <c r="U104" s="117">
        <v>0</v>
      </c>
      <c r="V104" s="117">
        <v>0</v>
      </c>
      <c r="W104" s="117">
        <v>235.60954766999998</v>
      </c>
      <c r="X104" s="117">
        <v>0.03</v>
      </c>
      <c r="Y104" s="117">
        <v>0</v>
      </c>
      <c r="Z104" s="117">
        <v>0.03</v>
      </c>
      <c r="AA104" s="117">
        <v>0</v>
      </c>
      <c r="AB104" s="117">
        <v>0</v>
      </c>
      <c r="AC104" s="117">
        <v>38.243317531075242</v>
      </c>
      <c r="AD104" s="117">
        <v>6.6941424022599421</v>
      </c>
      <c r="AE104" s="117" t="e">
        <v>#DIV/0!</v>
      </c>
      <c r="AF104" s="117">
        <v>6.6941424022599421</v>
      </c>
      <c r="AG104" s="118" t="e">
        <v>#DIV/0!</v>
      </c>
    </row>
    <row r="105" spans="1:33" x14ac:dyDescent="0.25">
      <c r="A105" s="123" t="s">
        <v>101</v>
      </c>
      <c r="B105" s="36">
        <v>3143417944</v>
      </c>
      <c r="C105" s="36">
        <v>552148950</v>
      </c>
      <c r="D105" s="36">
        <v>3129566720</v>
      </c>
      <c r="E105" s="126">
        <f>F105+G105+H105-E106</f>
        <v>565939824</v>
      </c>
      <c r="F105" s="36">
        <v>339647400</v>
      </c>
      <c r="G105" s="36">
        <v>226292424</v>
      </c>
      <c r="H105" s="36">
        <v>60350</v>
      </c>
      <c r="I105" s="36">
        <v>1356845943.1800001</v>
      </c>
      <c r="J105" s="36">
        <v>292777817.66000003</v>
      </c>
      <c r="K105" s="36">
        <v>1351454633.47</v>
      </c>
      <c r="L105" s="126">
        <f>M105+N105+O105-L106</f>
        <v>298108777.37</v>
      </c>
      <c r="M105" s="36">
        <v>187306437.44999999</v>
      </c>
      <c r="N105" s="36">
        <v>110802339.92</v>
      </c>
      <c r="O105" s="36">
        <v>60350</v>
      </c>
      <c r="P105" s="37">
        <v>3143.4179439999998</v>
      </c>
      <c r="Q105" s="37">
        <v>3129.5667199999998</v>
      </c>
      <c r="R105" s="37">
        <v>565.93982400000004</v>
      </c>
      <c r="S105" s="37">
        <v>339.6474</v>
      </c>
      <c r="T105" s="37">
        <v>226.29242400000001</v>
      </c>
      <c r="U105" s="37">
        <v>6.0350000000000001E-2</v>
      </c>
      <c r="V105" s="37">
        <v>1356.8459431800002</v>
      </c>
      <c r="W105" s="37">
        <v>1351.4546334700001</v>
      </c>
      <c r="X105" s="37">
        <v>298.10877736999998</v>
      </c>
      <c r="Y105" s="37">
        <v>187.30643744999998</v>
      </c>
      <c r="Z105" s="37">
        <v>110.80233992000001</v>
      </c>
      <c r="AA105" s="37">
        <v>6.0350000000000001E-2</v>
      </c>
      <c r="AB105" s="37">
        <v>43.164668757136809</v>
      </c>
      <c r="AC105" s="37">
        <v>43.183442130609066</v>
      </c>
      <c r="AD105" s="37">
        <v>52.674995596351593</v>
      </c>
      <c r="AE105" s="37">
        <v>55.147319676228932</v>
      </c>
      <c r="AF105" s="37">
        <v>48.964228656634127</v>
      </c>
      <c r="AG105" s="42">
        <v>100</v>
      </c>
    </row>
    <row r="106" spans="1:33" s="119" customFormat="1" hidden="1" x14ac:dyDescent="0.25">
      <c r="A106" s="112" t="s">
        <v>72</v>
      </c>
      <c r="B106" s="116">
        <v>0</v>
      </c>
      <c r="C106" s="116">
        <v>552148950</v>
      </c>
      <c r="D106" s="116">
        <v>552088600</v>
      </c>
      <c r="E106" s="121">
        <f>F106+G106+H106</f>
        <v>60350</v>
      </c>
      <c r="F106" s="116">
        <v>0</v>
      </c>
      <c r="G106" s="116">
        <v>60350</v>
      </c>
      <c r="H106" s="116">
        <v>0</v>
      </c>
      <c r="I106" s="116">
        <v>0</v>
      </c>
      <c r="J106" s="116">
        <v>292777817.66000003</v>
      </c>
      <c r="K106" s="116">
        <v>292717467.66000003</v>
      </c>
      <c r="L106" s="121">
        <f>M106+N106+O106</f>
        <v>60350</v>
      </c>
      <c r="M106" s="116">
        <v>0</v>
      </c>
      <c r="N106" s="116">
        <v>60350</v>
      </c>
      <c r="O106" s="116">
        <v>0</v>
      </c>
      <c r="P106" s="117">
        <v>0</v>
      </c>
      <c r="Q106" s="117">
        <v>552.08860000000004</v>
      </c>
      <c r="R106" s="117">
        <v>6.0350000000000001E-2</v>
      </c>
      <c r="S106" s="117">
        <v>0</v>
      </c>
      <c r="T106" s="117">
        <v>6.0350000000000001E-2</v>
      </c>
      <c r="U106" s="117">
        <v>0</v>
      </c>
      <c r="V106" s="117">
        <v>0</v>
      </c>
      <c r="W106" s="117">
        <v>292.71746766000001</v>
      </c>
      <c r="X106" s="117">
        <v>6.0350000000000001E-2</v>
      </c>
      <c r="Y106" s="117">
        <v>0</v>
      </c>
      <c r="Z106" s="117">
        <v>6.0350000000000001E-2</v>
      </c>
      <c r="AA106" s="117">
        <v>0</v>
      </c>
      <c r="AB106" s="117" t="e">
        <v>#DIV/0!</v>
      </c>
      <c r="AC106" s="117">
        <v>53.020016653124145</v>
      </c>
      <c r="AD106" s="117">
        <v>100</v>
      </c>
      <c r="AE106" s="117" t="e">
        <v>#DIV/0!</v>
      </c>
      <c r="AF106" s="117">
        <v>100</v>
      </c>
      <c r="AG106" s="118" t="e">
        <v>#DIV/0!</v>
      </c>
    </row>
    <row r="107" spans="1:33" s="32" customFormat="1" x14ac:dyDescent="0.25">
      <c r="A107" s="109" t="s">
        <v>102</v>
      </c>
      <c r="B107" s="26">
        <v>501627513.63</v>
      </c>
      <c r="C107" s="26">
        <v>16141376</v>
      </c>
      <c r="D107" s="26">
        <v>394282766.07999998</v>
      </c>
      <c r="E107" s="111">
        <f>F107+G107+H107-E108</f>
        <v>119644747.55000001</v>
      </c>
      <c r="F107" s="26">
        <v>93322372.400000006</v>
      </c>
      <c r="G107" s="26">
        <v>20341964.149999999</v>
      </c>
      <c r="H107" s="26">
        <v>9821787</v>
      </c>
      <c r="I107" s="26">
        <v>247275714.34999999</v>
      </c>
      <c r="J107" s="26">
        <v>6982276</v>
      </c>
      <c r="K107" s="26">
        <v>206709391.03999999</v>
      </c>
      <c r="L107" s="111">
        <f>M107+N107+O107-L108</f>
        <v>45377323.309999995</v>
      </c>
      <c r="M107" s="26">
        <v>36345492.189999998</v>
      </c>
      <c r="N107" s="26">
        <v>8839497.2200000007</v>
      </c>
      <c r="O107" s="26">
        <v>2363609.9</v>
      </c>
      <c r="P107" s="29">
        <v>501.62751363000001</v>
      </c>
      <c r="Q107" s="29">
        <v>394.28276607999999</v>
      </c>
      <c r="R107" s="29">
        <v>119.64474755000001</v>
      </c>
      <c r="S107" s="29">
        <v>93.322372400000006</v>
      </c>
      <c r="T107" s="29">
        <v>20.341964149999999</v>
      </c>
      <c r="U107" s="29">
        <v>9.8217870000000005</v>
      </c>
      <c r="V107" s="29">
        <v>247.27571434999999</v>
      </c>
      <c r="W107" s="29">
        <v>206.70939103999999</v>
      </c>
      <c r="X107" s="29">
        <v>45.377323309999994</v>
      </c>
      <c r="Y107" s="29">
        <v>36.345492189999995</v>
      </c>
      <c r="Z107" s="29">
        <v>8.8394972200000002</v>
      </c>
      <c r="AA107" s="29">
        <v>2.3636098999999997</v>
      </c>
      <c r="AB107" s="29">
        <v>49.294687319003465</v>
      </c>
      <c r="AC107" s="29">
        <v>52.426686840798574</v>
      </c>
      <c r="AD107" s="29">
        <v>37.926715747414349</v>
      </c>
      <c r="AE107" s="29">
        <v>38.946172557867797</v>
      </c>
      <c r="AF107" s="29">
        <v>43.45449217596817</v>
      </c>
      <c r="AG107" s="31">
        <v>24.064968014476385</v>
      </c>
    </row>
    <row r="108" spans="1:33" s="119" customFormat="1" hidden="1" x14ac:dyDescent="0.25">
      <c r="A108" s="112" t="s">
        <v>72</v>
      </c>
      <c r="B108" s="138">
        <v>0</v>
      </c>
      <c r="C108" s="138">
        <v>16141376</v>
      </c>
      <c r="D108" s="138">
        <v>12300000</v>
      </c>
      <c r="E108" s="121">
        <f>F108+G108+H108</f>
        <v>3841376</v>
      </c>
      <c r="F108" s="138">
        <v>0</v>
      </c>
      <c r="G108" s="138">
        <v>2805376</v>
      </c>
      <c r="H108" s="138">
        <v>1036000</v>
      </c>
      <c r="I108" s="138">
        <v>0</v>
      </c>
      <c r="J108" s="138">
        <v>6982276</v>
      </c>
      <c r="K108" s="138">
        <v>4811000</v>
      </c>
      <c r="L108" s="121">
        <f>M108+N108+O108</f>
        <v>2171276</v>
      </c>
      <c r="M108" s="138">
        <v>0</v>
      </c>
      <c r="N108" s="138">
        <v>1822376</v>
      </c>
      <c r="O108" s="138">
        <v>348900</v>
      </c>
      <c r="P108" s="117"/>
      <c r="Q108" s="117">
        <v>12.3</v>
      </c>
      <c r="R108" s="117"/>
      <c r="S108" s="117"/>
      <c r="T108" s="117">
        <v>2.8053759999999999</v>
      </c>
      <c r="U108" s="117">
        <v>1.036</v>
      </c>
      <c r="V108" s="117"/>
      <c r="W108" s="117">
        <v>4.8109999999999999</v>
      </c>
      <c r="X108" s="117"/>
      <c r="Y108" s="117"/>
      <c r="Z108" s="117">
        <v>1.822376</v>
      </c>
      <c r="AA108" s="117">
        <v>0.34889999999999999</v>
      </c>
      <c r="AB108" s="117"/>
      <c r="AC108" s="117">
        <v>39.113821138211378</v>
      </c>
      <c r="AD108" s="117"/>
      <c r="AE108" s="117"/>
      <c r="AF108" s="117">
        <v>64.960133686179688</v>
      </c>
      <c r="AG108" s="118">
        <v>33.677606177606172</v>
      </c>
    </row>
    <row r="109" spans="1:33" s="32" customFormat="1" x14ac:dyDescent="0.25">
      <c r="A109" s="109" t="s">
        <v>103</v>
      </c>
      <c r="B109" s="26">
        <v>103500173.8</v>
      </c>
      <c r="C109" s="26">
        <v>0</v>
      </c>
      <c r="D109" s="26">
        <v>81144573.799999997</v>
      </c>
      <c r="E109" s="106">
        <f>F109+G109+H109</f>
        <v>22355600</v>
      </c>
      <c r="F109" s="26">
        <v>22355600</v>
      </c>
      <c r="G109" s="26">
        <v>0</v>
      </c>
      <c r="H109" s="26">
        <v>0</v>
      </c>
      <c r="I109" s="26">
        <v>51473900.520000003</v>
      </c>
      <c r="J109" s="26">
        <v>0</v>
      </c>
      <c r="K109" s="26">
        <v>38156350.520000003</v>
      </c>
      <c r="L109" s="106">
        <f>M109+N109+O109</f>
        <v>13317550</v>
      </c>
      <c r="M109" s="26">
        <v>13317550</v>
      </c>
      <c r="N109" s="26">
        <v>0</v>
      </c>
      <c r="O109" s="26">
        <v>0</v>
      </c>
      <c r="P109" s="29">
        <v>103.5001738</v>
      </c>
      <c r="Q109" s="29">
        <v>81.144573800000003</v>
      </c>
      <c r="R109" s="29">
        <v>22.355599999999999</v>
      </c>
      <c r="S109" s="29">
        <v>22.355599999999999</v>
      </c>
      <c r="T109" s="29">
        <v>0</v>
      </c>
      <c r="U109" s="29">
        <v>0</v>
      </c>
      <c r="V109" s="29">
        <v>51.473900520000001</v>
      </c>
      <c r="W109" s="29">
        <v>38.156350520000004</v>
      </c>
      <c r="X109" s="29">
        <v>13.317550000000001</v>
      </c>
      <c r="Y109" s="29">
        <v>13.317550000000001</v>
      </c>
      <c r="Z109" s="29">
        <v>0</v>
      </c>
      <c r="AA109" s="29">
        <v>0</v>
      </c>
      <c r="AB109" s="29">
        <v>49.733153704134168</v>
      </c>
      <c r="AC109" s="29">
        <v>47.022676604409007</v>
      </c>
      <c r="AD109" s="29">
        <v>59.571427293385113</v>
      </c>
      <c r="AE109" s="29">
        <v>59.571427293385113</v>
      </c>
      <c r="AF109" s="143" t="s">
        <v>35</v>
      </c>
      <c r="AG109" s="137" t="s">
        <v>35</v>
      </c>
    </row>
    <row r="110" spans="1:33" s="32" customFormat="1" ht="26.4" x14ac:dyDescent="0.25">
      <c r="A110" s="109" t="s">
        <v>104</v>
      </c>
      <c r="B110" s="144">
        <v>2557904052.5500002</v>
      </c>
      <c r="C110" s="144">
        <v>711466.67</v>
      </c>
      <c r="D110" s="144">
        <v>1948406080.8</v>
      </c>
      <c r="E110" s="106">
        <f>F110+G110+H110</f>
        <v>610209438.42000008</v>
      </c>
      <c r="F110" s="144">
        <v>556262552.85000002</v>
      </c>
      <c r="G110" s="144">
        <v>49965085.57</v>
      </c>
      <c r="H110" s="144">
        <v>3981800</v>
      </c>
      <c r="I110" s="26">
        <v>896396093.5</v>
      </c>
      <c r="J110" s="26">
        <v>0</v>
      </c>
      <c r="K110" s="26">
        <v>731894767.42999995</v>
      </c>
      <c r="L110" s="106">
        <f>M110+N110+O110</f>
        <v>164501326.07000002</v>
      </c>
      <c r="M110" s="26">
        <v>144225188.87</v>
      </c>
      <c r="N110" s="26">
        <v>18937854.739999998</v>
      </c>
      <c r="O110" s="26">
        <v>1338282.46</v>
      </c>
      <c r="P110" s="29">
        <v>2557.9040525500004</v>
      </c>
      <c r="Q110" s="29">
        <v>1948.4060807999999</v>
      </c>
      <c r="R110" s="29">
        <v>610.20943842000008</v>
      </c>
      <c r="S110" s="29">
        <v>556.26255285000002</v>
      </c>
      <c r="T110" s="29">
        <v>49.965085569999999</v>
      </c>
      <c r="U110" s="29">
        <v>3.9817999999999998</v>
      </c>
      <c r="V110" s="29">
        <v>896.39609350000001</v>
      </c>
      <c r="W110" s="29">
        <v>731.89476743</v>
      </c>
      <c r="X110" s="29">
        <v>164.50132607000003</v>
      </c>
      <c r="Y110" s="29">
        <v>144.22518887000001</v>
      </c>
      <c r="Z110" s="29">
        <v>18.937854739999999</v>
      </c>
      <c r="AA110" s="29">
        <v>1.3382824600000001</v>
      </c>
      <c r="AB110" s="29">
        <v>35.044164092330739</v>
      </c>
      <c r="AC110" s="29">
        <v>37.56376941348335</v>
      </c>
      <c r="AD110" s="29">
        <v>26.958174638520696</v>
      </c>
      <c r="AE110" s="29">
        <v>25.927538737070321</v>
      </c>
      <c r="AF110" s="29">
        <v>37.902176137512015</v>
      </c>
      <c r="AG110" s="31">
        <v>33.609986940579638</v>
      </c>
    </row>
    <row r="111" spans="1:33" s="32" customFormat="1" ht="26.4" x14ac:dyDescent="0.25">
      <c r="A111" s="109" t="s">
        <v>105</v>
      </c>
      <c r="B111" s="26">
        <v>2916817.52</v>
      </c>
      <c r="C111" s="26">
        <v>3569166082.2399998</v>
      </c>
      <c r="D111" s="26">
        <v>3093797000</v>
      </c>
      <c r="E111" s="145"/>
      <c r="F111" s="26">
        <v>0</v>
      </c>
      <c r="G111" s="26">
        <v>478285899.75999999</v>
      </c>
      <c r="H111" s="26">
        <v>0</v>
      </c>
      <c r="I111" s="26">
        <v>0</v>
      </c>
      <c r="J111" s="26">
        <v>1815363291.9000001</v>
      </c>
      <c r="K111" s="26">
        <v>1567295118.8900001</v>
      </c>
      <c r="L111" s="145"/>
      <c r="M111" s="26">
        <v>0</v>
      </c>
      <c r="N111" s="26">
        <v>248068173.00999999</v>
      </c>
      <c r="O111" s="26">
        <v>0</v>
      </c>
      <c r="P111" s="29">
        <v>2.9168175199999999</v>
      </c>
      <c r="Q111" s="29">
        <v>3093.797</v>
      </c>
      <c r="R111" s="29"/>
      <c r="S111" s="29">
        <v>0</v>
      </c>
      <c r="T111" s="29">
        <v>478.28589976000001</v>
      </c>
      <c r="U111" s="29">
        <v>0</v>
      </c>
      <c r="V111" s="29">
        <v>0</v>
      </c>
      <c r="W111" s="29">
        <v>1567.2951188900001</v>
      </c>
      <c r="X111" s="29"/>
      <c r="Y111" s="29">
        <v>0</v>
      </c>
      <c r="Z111" s="29">
        <v>248.06817300999998</v>
      </c>
      <c r="AA111" s="29">
        <v>0</v>
      </c>
      <c r="AB111" s="29">
        <v>0</v>
      </c>
      <c r="AC111" s="29">
        <v>50.659274635342918</v>
      </c>
      <c r="AD111" s="143" t="s">
        <v>35</v>
      </c>
      <c r="AE111" s="143" t="s">
        <v>35</v>
      </c>
      <c r="AF111" s="29">
        <v>51.866085354905628</v>
      </c>
      <c r="AG111" s="137" t="s">
        <v>35</v>
      </c>
    </row>
    <row r="112" spans="1:33" ht="26.4" x14ac:dyDescent="0.25">
      <c r="A112" s="123" t="s">
        <v>106</v>
      </c>
      <c r="B112" s="36">
        <v>0</v>
      </c>
      <c r="C112" s="36">
        <v>1452589251</v>
      </c>
      <c r="D112" s="36">
        <v>1303432100</v>
      </c>
      <c r="E112" s="146"/>
      <c r="F112" s="36">
        <v>0</v>
      </c>
      <c r="G112" s="36">
        <v>149157151</v>
      </c>
      <c r="H112" s="36">
        <v>0</v>
      </c>
      <c r="I112" s="36">
        <v>0</v>
      </c>
      <c r="J112" s="36">
        <v>760710848.5</v>
      </c>
      <c r="K112" s="36">
        <v>682579100</v>
      </c>
      <c r="L112" s="146"/>
      <c r="M112" s="36">
        <v>0</v>
      </c>
      <c r="N112" s="36">
        <v>78131748.5</v>
      </c>
      <c r="O112" s="36">
        <v>0</v>
      </c>
      <c r="P112" s="37">
        <v>0</v>
      </c>
      <c r="Q112" s="37">
        <v>1303.4321</v>
      </c>
      <c r="R112" s="37"/>
      <c r="S112" s="37">
        <v>0</v>
      </c>
      <c r="T112" s="37">
        <v>149.157151</v>
      </c>
      <c r="U112" s="37">
        <v>0</v>
      </c>
      <c r="V112" s="37">
        <v>0</v>
      </c>
      <c r="W112" s="37">
        <v>682.57910000000004</v>
      </c>
      <c r="X112" s="37"/>
      <c r="Y112" s="37">
        <v>0</v>
      </c>
      <c r="Z112" s="37">
        <v>78.1317485</v>
      </c>
      <c r="AA112" s="37">
        <v>0</v>
      </c>
      <c r="AB112" s="49" t="s">
        <v>35</v>
      </c>
      <c r="AC112" s="37">
        <v>52.367829517164722</v>
      </c>
      <c r="AD112" s="49" t="s">
        <v>35</v>
      </c>
      <c r="AE112" s="49" t="s">
        <v>35</v>
      </c>
      <c r="AF112" s="37">
        <v>52.382167382641953</v>
      </c>
      <c r="AG112" s="46" t="s">
        <v>35</v>
      </c>
    </row>
    <row r="113" spans="1:33" x14ac:dyDescent="0.25">
      <c r="A113" s="123" t="s">
        <v>107</v>
      </c>
      <c r="B113" s="36">
        <v>0</v>
      </c>
      <c r="C113" s="36">
        <v>232735900</v>
      </c>
      <c r="D113" s="36">
        <v>148758000</v>
      </c>
      <c r="E113" s="146"/>
      <c r="F113" s="36">
        <v>0</v>
      </c>
      <c r="G113" s="36">
        <v>83977900</v>
      </c>
      <c r="H113" s="36">
        <v>0</v>
      </c>
      <c r="I113" s="36">
        <v>0</v>
      </c>
      <c r="J113" s="36">
        <v>117318400</v>
      </c>
      <c r="K113" s="36">
        <v>74380000</v>
      </c>
      <c r="L113" s="146"/>
      <c r="M113" s="36">
        <v>0</v>
      </c>
      <c r="N113" s="36">
        <v>42938400</v>
      </c>
      <c r="O113" s="36">
        <v>0</v>
      </c>
      <c r="P113" s="37">
        <v>0</v>
      </c>
      <c r="Q113" s="37">
        <v>148.75800000000001</v>
      </c>
      <c r="R113" s="37"/>
      <c r="S113" s="37">
        <v>0</v>
      </c>
      <c r="T113" s="37">
        <v>83.977900000000005</v>
      </c>
      <c r="U113" s="37">
        <v>0</v>
      </c>
      <c r="V113" s="37">
        <v>0</v>
      </c>
      <c r="W113" s="37">
        <v>74.38</v>
      </c>
      <c r="X113" s="37"/>
      <c r="Y113" s="37">
        <v>0</v>
      </c>
      <c r="Z113" s="37">
        <v>42.938400000000001</v>
      </c>
      <c r="AA113" s="37">
        <v>0</v>
      </c>
      <c r="AB113" s="49" t="s">
        <v>35</v>
      </c>
      <c r="AC113" s="37">
        <v>50.000672232753864</v>
      </c>
      <c r="AD113" s="49" t="s">
        <v>35</v>
      </c>
      <c r="AE113" s="49" t="s">
        <v>35</v>
      </c>
      <c r="AF113" s="37">
        <v>51.130595073227596</v>
      </c>
      <c r="AG113" s="46" t="s">
        <v>35</v>
      </c>
    </row>
    <row r="114" spans="1:33" ht="26.4" x14ac:dyDescent="0.25">
      <c r="A114" s="123" t="s">
        <v>108</v>
      </c>
      <c r="B114" s="36">
        <v>2916817.52</v>
      </c>
      <c r="C114" s="36">
        <v>1883840931.24</v>
      </c>
      <c r="D114" s="36">
        <v>1641606900</v>
      </c>
      <c r="E114" s="146"/>
      <c r="F114" s="36">
        <v>0</v>
      </c>
      <c r="G114" s="36">
        <v>245150848.75999999</v>
      </c>
      <c r="H114" s="36">
        <v>0</v>
      </c>
      <c r="I114" s="36">
        <v>0</v>
      </c>
      <c r="J114" s="36">
        <v>937334043.39999998</v>
      </c>
      <c r="K114" s="36">
        <v>810336018.88999999</v>
      </c>
      <c r="L114" s="146"/>
      <c r="M114" s="36">
        <v>0</v>
      </c>
      <c r="N114" s="36">
        <v>126998024.51000001</v>
      </c>
      <c r="O114" s="36">
        <v>0</v>
      </c>
      <c r="P114" s="37">
        <v>2.9168175199999999</v>
      </c>
      <c r="Q114" s="37">
        <v>1641.6069</v>
      </c>
      <c r="R114" s="37"/>
      <c r="S114" s="37">
        <v>0</v>
      </c>
      <c r="T114" s="37">
        <v>245.15084876</v>
      </c>
      <c r="U114" s="37">
        <v>0</v>
      </c>
      <c r="V114" s="37">
        <v>0</v>
      </c>
      <c r="W114" s="37">
        <v>810.33601888999999</v>
      </c>
      <c r="X114" s="37"/>
      <c r="Y114" s="37">
        <v>0</v>
      </c>
      <c r="Z114" s="37">
        <v>126.99802451000001</v>
      </c>
      <c r="AA114" s="37">
        <v>0</v>
      </c>
      <c r="AB114" s="49" t="s">
        <v>35</v>
      </c>
      <c r="AC114" s="37">
        <v>49.362366769413555</v>
      </c>
      <c r="AD114" s="49" t="s">
        <v>35</v>
      </c>
      <c r="AE114" s="49" t="s">
        <v>35</v>
      </c>
      <c r="AF114" s="37">
        <v>51.804032150967458</v>
      </c>
      <c r="AG114" s="46" t="s">
        <v>35</v>
      </c>
    </row>
    <row r="115" spans="1:33" s="32" customFormat="1" x14ac:dyDescent="0.25">
      <c r="A115" s="70" t="s">
        <v>109</v>
      </c>
      <c r="B115" s="147">
        <f t="shared" ref="B115:O115" si="18">B53+B55+B57+B59+B78+B88+B90+B92+B94+B100+B107+B109+B110+B111</f>
        <v>81772762140.740005</v>
      </c>
      <c r="C115" s="147">
        <f t="shared" si="18"/>
        <v>20211057126.709999</v>
      </c>
      <c r="D115" s="147">
        <f t="shared" si="18"/>
        <v>67572590888.350006</v>
      </c>
      <c r="E115" s="147">
        <f>E53+E55+E57+E59+E78+E88+E90+E92+E94+E100+E107+E109+E110</f>
        <v>33239530911.519997</v>
      </c>
      <c r="F115" s="147">
        <f t="shared" si="18"/>
        <v>19417386025.409996</v>
      </c>
      <c r="G115" s="147">
        <f t="shared" si="18"/>
        <v>12804948182.259998</v>
      </c>
      <c r="H115" s="147">
        <f t="shared" si="18"/>
        <v>2188894171.4299998</v>
      </c>
      <c r="I115" s="147">
        <f t="shared" si="18"/>
        <v>40411513176.649994</v>
      </c>
      <c r="J115" s="147">
        <f t="shared" si="18"/>
        <v>10636734699.51</v>
      </c>
      <c r="K115" s="147">
        <f t="shared" si="18"/>
        <v>34010723969.750004</v>
      </c>
      <c r="L115" s="147">
        <f t="shared" si="18"/>
        <v>16533108711.339998</v>
      </c>
      <c r="M115" s="147">
        <f t="shared" si="18"/>
        <v>9108566271.4400024</v>
      </c>
      <c r="N115" s="147">
        <f t="shared" si="18"/>
        <v>7023895891.9899998</v>
      </c>
      <c r="O115" s="147">
        <f t="shared" si="18"/>
        <v>905061742.98000002</v>
      </c>
      <c r="P115" s="148">
        <v>81772.76214074</v>
      </c>
      <c r="Q115" s="148">
        <v>67572.590888350009</v>
      </c>
      <c r="R115" s="148">
        <v>33239.53091152</v>
      </c>
      <c r="S115" s="148">
        <v>19417.386025409996</v>
      </c>
      <c r="T115" s="148">
        <v>12804.948182259999</v>
      </c>
      <c r="U115" s="148">
        <v>2188.8941714299999</v>
      </c>
      <c r="V115" s="148">
        <v>40411.513176649991</v>
      </c>
      <c r="W115" s="148">
        <v>34010.723969750004</v>
      </c>
      <c r="X115" s="148">
        <v>16533.108711339999</v>
      </c>
      <c r="Y115" s="148">
        <v>9108.5662714400023</v>
      </c>
      <c r="Z115" s="148">
        <v>7023.8958919899997</v>
      </c>
      <c r="AA115" s="148">
        <v>905.06174297999996</v>
      </c>
      <c r="AB115" s="148">
        <v>49.419283534897957</v>
      </c>
      <c r="AC115" s="148">
        <v>50.332129525632403</v>
      </c>
      <c r="AD115" s="148">
        <v>49.739296127100374</v>
      </c>
      <c r="AE115" s="148">
        <v>46.909333004557581</v>
      </c>
      <c r="AF115" s="148">
        <v>54.852981769351622</v>
      </c>
      <c r="AG115" s="149">
        <v>41.347898623565023</v>
      </c>
    </row>
    <row r="116" spans="1:33" s="67" customFormat="1" hidden="1" x14ac:dyDescent="0.25">
      <c r="A116" s="150" t="s">
        <v>110</v>
      </c>
      <c r="B116" s="151">
        <f t="shared" ref="B116:O116" si="19">B115-B52</f>
        <v>0</v>
      </c>
      <c r="C116" s="151">
        <f t="shared" si="19"/>
        <v>0</v>
      </c>
      <c r="D116" s="151">
        <f>D115-D52</f>
        <v>0</v>
      </c>
      <c r="E116" s="151">
        <f>E115-E52</f>
        <v>0</v>
      </c>
      <c r="F116" s="151">
        <f>F115-F52</f>
        <v>0</v>
      </c>
      <c r="G116" s="151">
        <f t="shared" si="19"/>
        <v>0</v>
      </c>
      <c r="H116" s="151">
        <f t="shared" si="19"/>
        <v>0</v>
      </c>
      <c r="I116" s="151">
        <f t="shared" si="19"/>
        <v>0</v>
      </c>
      <c r="J116" s="151">
        <f t="shared" si="19"/>
        <v>0</v>
      </c>
      <c r="K116" s="151">
        <f t="shared" si="19"/>
        <v>0</v>
      </c>
      <c r="L116" s="151">
        <f>L115-L52</f>
        <v>0</v>
      </c>
      <c r="M116" s="151">
        <f t="shared" si="19"/>
        <v>0</v>
      </c>
      <c r="N116" s="151">
        <f t="shared" si="19"/>
        <v>0</v>
      </c>
      <c r="O116" s="151">
        <f t="shared" si="19"/>
        <v>0</v>
      </c>
      <c r="P116" s="152">
        <v>0</v>
      </c>
      <c r="Q116" s="152">
        <v>0</v>
      </c>
      <c r="R116" s="152">
        <v>0</v>
      </c>
      <c r="S116" s="152">
        <v>0</v>
      </c>
      <c r="T116" s="152">
        <v>0</v>
      </c>
      <c r="U116" s="152">
        <v>0</v>
      </c>
      <c r="V116" s="152">
        <v>0</v>
      </c>
      <c r="W116" s="152">
        <v>0</v>
      </c>
      <c r="X116" s="152">
        <v>0</v>
      </c>
      <c r="Y116" s="152">
        <v>0</v>
      </c>
      <c r="Z116" s="152">
        <v>0</v>
      </c>
      <c r="AA116" s="152">
        <v>0</v>
      </c>
      <c r="AB116" s="153"/>
      <c r="AC116" s="153"/>
      <c r="AD116" s="153"/>
      <c r="AE116" s="153"/>
      <c r="AF116" s="153"/>
      <c r="AG116" s="154"/>
    </row>
    <row r="117" spans="1:33" x14ac:dyDescent="0.25">
      <c r="A117" s="155" t="s">
        <v>72</v>
      </c>
      <c r="B117" s="156">
        <v>707240118.97000003</v>
      </c>
      <c r="C117" s="156">
        <v>20210345660.040005</v>
      </c>
      <c r="D117" s="156">
        <v>19745888311.43</v>
      </c>
      <c r="E117" s="157">
        <f>F117+G117+H117</f>
        <v>1171697467.5799999</v>
      </c>
      <c r="F117" s="158">
        <v>0</v>
      </c>
      <c r="G117" s="158">
        <v>1083445259.01</v>
      </c>
      <c r="H117" s="158">
        <v>88252208.569999993</v>
      </c>
      <c r="I117" s="158">
        <v>10849164.210000001</v>
      </c>
      <c r="J117" s="158">
        <v>10636734699.510002</v>
      </c>
      <c r="K117" s="158">
        <v>10143168668.65</v>
      </c>
      <c r="L117" s="157">
        <f>M117+N117+O117</f>
        <v>504415195.06999999</v>
      </c>
      <c r="M117" s="158">
        <v>0</v>
      </c>
      <c r="N117" s="158">
        <v>460386540.37</v>
      </c>
      <c r="O117" s="159">
        <v>44028654.700000003</v>
      </c>
      <c r="P117" s="48">
        <v>707.24011897000003</v>
      </c>
      <c r="Q117" s="48">
        <v>19745.888311430001</v>
      </c>
      <c r="R117" s="48">
        <v>1171.69746758</v>
      </c>
      <c r="S117" s="48">
        <v>0</v>
      </c>
      <c r="T117" s="48">
        <v>1083.44525901</v>
      </c>
      <c r="U117" s="48">
        <v>88.252208569999993</v>
      </c>
      <c r="V117" s="48">
        <v>10.849164210000001</v>
      </c>
      <c r="W117" s="48">
        <v>10143.16866865</v>
      </c>
      <c r="X117" s="48">
        <v>504.41519506999998</v>
      </c>
      <c r="Y117" s="48">
        <v>0</v>
      </c>
      <c r="Z117" s="48">
        <v>460.38654036999998</v>
      </c>
      <c r="AA117" s="48">
        <v>44.028654700000004</v>
      </c>
      <c r="AB117" s="48">
        <v>1.534014250464234</v>
      </c>
      <c r="AC117" s="48">
        <v>51.368510287676344</v>
      </c>
      <c r="AD117" s="48">
        <v>43.049951802986214</v>
      </c>
      <c r="AE117" s="160" t="s">
        <v>35</v>
      </c>
      <c r="AF117" s="48">
        <v>42.492828921571821</v>
      </c>
      <c r="AG117" s="161">
        <v>49.889578304521756</v>
      </c>
    </row>
    <row r="118" spans="1:33" s="66" customFormat="1" hidden="1" x14ac:dyDescent="0.25">
      <c r="A118" s="162" t="s">
        <v>111</v>
      </c>
      <c r="B118" s="163">
        <f>(B54+B56+B58+B60+B79+B89+B91+B93+B95+B101+B108+B111)-B117</f>
        <v>0</v>
      </c>
      <c r="C118" s="163">
        <f t="shared" ref="C118:O118" si="20">(C54+C56+C58+C60+C79+C89+C91+C93+C95+C101+C108+C111)-C117</f>
        <v>0</v>
      </c>
      <c r="D118" s="163">
        <f>(D54+D56+D58+D60+D79+D89+D91+D93+D95+D101+D108+D111)-D117</f>
        <v>0</v>
      </c>
      <c r="E118" s="163">
        <f>(E54+E56+E58+E60+E79+E89+E91+E93+E95+E101+E108+G111)-E117</f>
        <v>0</v>
      </c>
      <c r="F118" s="163">
        <f t="shared" ref="F118:I118" si="21">(F54+F56+F58+F60+F79+F89+F91+F93+F95+F101+F108+F111)-F117</f>
        <v>0</v>
      </c>
      <c r="G118" s="163">
        <f t="shared" si="21"/>
        <v>0</v>
      </c>
      <c r="H118" s="163">
        <f t="shared" si="21"/>
        <v>0</v>
      </c>
      <c r="I118" s="163">
        <f t="shared" si="21"/>
        <v>0</v>
      </c>
      <c r="J118" s="163">
        <f t="shared" si="20"/>
        <v>0</v>
      </c>
      <c r="K118" s="163">
        <f t="shared" si="20"/>
        <v>0</v>
      </c>
      <c r="L118" s="163">
        <f>(L54+L56+L58+L60+L79+L89+L91+L93+L95+L101+L108+N111)-L117</f>
        <v>0</v>
      </c>
      <c r="M118" s="163">
        <f t="shared" si="20"/>
        <v>0</v>
      </c>
      <c r="N118" s="163">
        <f t="shared" si="20"/>
        <v>0</v>
      </c>
      <c r="O118" s="163">
        <f t="shared" si="20"/>
        <v>0</v>
      </c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5"/>
    </row>
    <row r="119" spans="1:33" s="32" customFormat="1" ht="27" thickBot="1" x14ac:dyDescent="0.3">
      <c r="A119" s="76" t="s">
        <v>112</v>
      </c>
      <c r="B119" s="166">
        <f>B38-B115</f>
        <v>-6153037992.0700073</v>
      </c>
      <c r="C119" s="166"/>
      <c r="D119" s="166">
        <f t="shared" ref="D119:I119" si="22">D38-D115</f>
        <v>-5008758930.0600052</v>
      </c>
      <c r="E119" s="166">
        <f t="shared" si="22"/>
        <v>-1144279062.0099945</v>
      </c>
      <c r="F119" s="166">
        <f t="shared" si="22"/>
        <v>-577532888.52999878</v>
      </c>
      <c r="G119" s="166">
        <f t="shared" si="22"/>
        <v>-370761746.51000023</v>
      </c>
      <c r="H119" s="166">
        <f t="shared" si="22"/>
        <v>-195984426.97000003</v>
      </c>
      <c r="I119" s="166">
        <f t="shared" si="22"/>
        <v>-2250484580.9399948</v>
      </c>
      <c r="J119" s="166"/>
      <c r="K119" s="166">
        <f>K38-K115</f>
        <v>-1838378886.6000061</v>
      </c>
      <c r="L119" s="166">
        <f>L38-L115</f>
        <v>-412105694.33999825</v>
      </c>
      <c r="M119" s="166">
        <f>M38-M115</f>
        <v>-75473458.670001984</v>
      </c>
      <c r="N119" s="166">
        <f>N38-N115</f>
        <v>-252298902.97999954</v>
      </c>
      <c r="O119" s="166">
        <f>O38-O115</f>
        <v>-84333332.689999938</v>
      </c>
      <c r="P119" s="79">
        <v>-6153.037992070007</v>
      </c>
      <c r="Q119" s="79">
        <v>-5008.7589300600048</v>
      </c>
      <c r="R119" s="79">
        <v>-1144.2790620099945</v>
      </c>
      <c r="S119" s="79">
        <v>-577.53288852999879</v>
      </c>
      <c r="T119" s="79">
        <v>-370.76174651000025</v>
      </c>
      <c r="U119" s="79">
        <v>-195.98442697000002</v>
      </c>
      <c r="V119" s="79">
        <v>-2250.4845809399949</v>
      </c>
      <c r="W119" s="79">
        <v>-1838.3788866000061</v>
      </c>
      <c r="X119" s="79">
        <v>-412.10569433999825</v>
      </c>
      <c r="Y119" s="79">
        <v>-75.473458670001989</v>
      </c>
      <c r="Z119" s="79">
        <v>-252.29890297999955</v>
      </c>
      <c r="AA119" s="79">
        <v>-84.333332689999935</v>
      </c>
      <c r="AB119" s="167" t="s">
        <v>113</v>
      </c>
      <c r="AC119" s="167" t="s">
        <v>113</v>
      </c>
      <c r="AD119" s="167" t="s">
        <v>113</v>
      </c>
      <c r="AE119" s="167" t="s">
        <v>113</v>
      </c>
      <c r="AF119" s="167" t="s">
        <v>113</v>
      </c>
      <c r="AG119" s="168" t="s">
        <v>113</v>
      </c>
    </row>
    <row r="120" spans="1:33" s="32" customFormat="1" ht="14.4" hidden="1" thickTop="1" thickBot="1" x14ac:dyDescent="0.3">
      <c r="A120" s="169" t="s">
        <v>114</v>
      </c>
      <c r="B120" s="170">
        <v>-6153037992.0699997</v>
      </c>
      <c r="C120" s="170">
        <v>0</v>
      </c>
      <c r="D120" s="170">
        <v>-5008758930.0600004</v>
      </c>
      <c r="E120" s="171">
        <f>F120+G120+H120</f>
        <v>-1144279062.01</v>
      </c>
      <c r="F120" s="170">
        <v>-577532888.52999997</v>
      </c>
      <c r="G120" s="170">
        <v>-370761746.50999999</v>
      </c>
      <c r="H120" s="170">
        <v>-195984426.97</v>
      </c>
      <c r="I120" s="170">
        <v>-2250484580.9400001</v>
      </c>
      <c r="J120" s="170">
        <v>0</v>
      </c>
      <c r="K120" s="170">
        <v>-1838378886.5999999</v>
      </c>
      <c r="L120" s="171">
        <f>M120+N120+O120</f>
        <v>-412105694.33999997</v>
      </c>
      <c r="M120" s="170">
        <v>-75473458.670000002</v>
      </c>
      <c r="N120" s="170">
        <v>-252298902.97999999</v>
      </c>
      <c r="O120" s="170">
        <v>-84333332.689999998</v>
      </c>
      <c r="P120" s="172">
        <f>B120/1000000</f>
        <v>-6153.0379920699997</v>
      </c>
      <c r="Q120" s="172">
        <f t="shared" ref="Q120:V120" si="23">D120/1000000</f>
        <v>-5008.7589300600002</v>
      </c>
      <c r="R120" s="172">
        <f t="shared" si="23"/>
        <v>-1144.27906201</v>
      </c>
      <c r="S120" s="172">
        <f t="shared" si="23"/>
        <v>-577.53288852999992</v>
      </c>
      <c r="T120" s="172">
        <f t="shared" si="23"/>
        <v>-370.76174650999997</v>
      </c>
      <c r="U120" s="172">
        <f t="shared" si="23"/>
        <v>-195.98442696999999</v>
      </c>
      <c r="V120" s="172">
        <f t="shared" si="23"/>
        <v>-2250.4845809399999</v>
      </c>
      <c r="W120" s="172">
        <f t="shared" ref="W120:Y120" si="24">K120/1000000</f>
        <v>-1838.3788866</v>
      </c>
      <c r="X120" s="172">
        <f t="shared" si="24"/>
        <v>-412.10569433999996</v>
      </c>
      <c r="Y120" s="172">
        <f t="shared" si="24"/>
        <v>-75.473458669999999</v>
      </c>
      <c r="Z120" s="172">
        <f>N120/1000000</f>
        <v>-252.29890297999998</v>
      </c>
      <c r="AA120" s="172">
        <f>O120/1000000</f>
        <v>-84.333332689999992</v>
      </c>
      <c r="AB120" s="172"/>
      <c r="AC120" s="172"/>
      <c r="AD120" s="172"/>
      <c r="AE120" s="172"/>
      <c r="AF120" s="172"/>
      <c r="AG120" s="173"/>
    </row>
    <row r="121" spans="1:33" s="32" customFormat="1" ht="14.4" hidden="1" thickTop="1" thickBot="1" x14ac:dyDescent="0.3">
      <c r="A121" s="174" t="s">
        <v>115</v>
      </c>
      <c r="B121" s="175">
        <f>B119-B120</f>
        <v>-7.62939453125E-6</v>
      </c>
      <c r="C121" s="175"/>
      <c r="D121" s="175">
        <f t="shared" ref="D121:AA121" si="25">D119-D120</f>
        <v>0</v>
      </c>
      <c r="E121" s="175">
        <f t="shared" si="25"/>
        <v>5.4836273193359375E-6</v>
      </c>
      <c r="F121" s="175">
        <f t="shared" si="25"/>
        <v>1.1920928955078125E-6</v>
      </c>
      <c r="G121" s="175">
        <f t="shared" si="25"/>
        <v>0</v>
      </c>
      <c r="H121" s="175">
        <f t="shared" si="25"/>
        <v>0</v>
      </c>
      <c r="I121" s="175">
        <f t="shared" si="25"/>
        <v>5.245208740234375E-6</v>
      </c>
      <c r="J121" s="175"/>
      <c r="K121" s="175">
        <f t="shared" si="25"/>
        <v>-6.198883056640625E-6</v>
      </c>
      <c r="L121" s="175">
        <f t="shared" si="25"/>
        <v>1.7285346984863281E-6</v>
      </c>
      <c r="M121" s="175">
        <f t="shared" si="25"/>
        <v>-1.9818544387817383E-6</v>
      </c>
      <c r="N121" s="175">
        <f t="shared" si="25"/>
        <v>4.4703483581542969E-7</v>
      </c>
      <c r="O121" s="175">
        <f t="shared" si="25"/>
        <v>0</v>
      </c>
      <c r="P121" s="175">
        <f t="shared" si="25"/>
        <v>-7.2759576141834259E-12</v>
      </c>
      <c r="Q121" s="175">
        <f t="shared" si="25"/>
        <v>0</v>
      </c>
      <c r="R121" s="175">
        <f t="shared" si="25"/>
        <v>5.4569682106375694E-12</v>
      </c>
      <c r="S121" s="175">
        <f t="shared" si="25"/>
        <v>1.1368683772161603E-12</v>
      </c>
      <c r="T121" s="175">
        <f t="shared" si="25"/>
        <v>0</v>
      </c>
      <c r="U121" s="175">
        <f t="shared" si="25"/>
        <v>0</v>
      </c>
      <c r="V121" s="175">
        <f t="shared" si="25"/>
        <v>5.0022208597511053E-12</v>
      </c>
      <c r="W121" s="175">
        <f t="shared" si="25"/>
        <v>-6.1390892369672656E-12</v>
      </c>
      <c r="X121" s="175">
        <f t="shared" si="25"/>
        <v>1.7053025658242404E-12</v>
      </c>
      <c r="Y121" s="175">
        <f t="shared" si="25"/>
        <v>-1.9895196601282805E-12</v>
      </c>
      <c r="Z121" s="175">
        <f t="shared" si="25"/>
        <v>4.2632564145606011E-13</v>
      </c>
      <c r="AA121" s="175">
        <f t="shared" si="25"/>
        <v>0</v>
      </c>
      <c r="AB121" s="176"/>
      <c r="AC121" s="176"/>
      <c r="AD121" s="176"/>
      <c r="AE121" s="176"/>
      <c r="AF121" s="176"/>
      <c r="AG121" s="177"/>
    </row>
    <row r="122" spans="1:33" ht="13.5" customHeight="1" thickTop="1" x14ac:dyDescent="0.25">
      <c r="A122" s="351" t="s">
        <v>1</v>
      </c>
      <c r="B122" s="353" t="s">
        <v>2</v>
      </c>
      <c r="C122" s="353"/>
      <c r="D122" s="353"/>
      <c r="E122" s="353"/>
      <c r="F122" s="353"/>
      <c r="G122" s="353"/>
      <c r="H122" s="353"/>
      <c r="I122" s="353" t="s">
        <v>3</v>
      </c>
      <c r="J122" s="353"/>
      <c r="K122" s="353"/>
      <c r="L122" s="353"/>
      <c r="M122" s="353"/>
      <c r="N122" s="353"/>
      <c r="O122" s="353"/>
      <c r="P122" s="353" t="s">
        <v>4</v>
      </c>
      <c r="Q122" s="353"/>
      <c r="R122" s="353"/>
      <c r="S122" s="353"/>
      <c r="T122" s="353"/>
      <c r="U122" s="353"/>
      <c r="V122" s="353" t="s">
        <v>3</v>
      </c>
      <c r="W122" s="353"/>
      <c r="X122" s="353"/>
      <c r="Y122" s="353"/>
      <c r="Z122" s="353"/>
      <c r="AA122" s="353"/>
      <c r="AB122" s="353" t="s">
        <v>6</v>
      </c>
      <c r="AC122" s="353"/>
      <c r="AD122" s="353"/>
      <c r="AE122" s="353"/>
      <c r="AF122" s="353"/>
      <c r="AG122" s="354"/>
    </row>
    <row r="123" spans="1:33" x14ac:dyDescent="0.25">
      <c r="A123" s="352"/>
      <c r="B123" s="345" t="s">
        <v>7</v>
      </c>
      <c r="C123" s="355" t="s">
        <v>8</v>
      </c>
      <c r="D123" s="356"/>
      <c r="E123" s="356"/>
      <c r="F123" s="356"/>
      <c r="G123" s="356"/>
      <c r="H123" s="357"/>
      <c r="I123" s="345" t="s">
        <v>7</v>
      </c>
      <c r="J123" s="9"/>
      <c r="K123" s="346" t="s">
        <v>8</v>
      </c>
      <c r="L123" s="346"/>
      <c r="M123" s="346"/>
      <c r="N123" s="346"/>
      <c r="O123" s="346"/>
      <c r="P123" s="345" t="s">
        <v>7</v>
      </c>
      <c r="Q123" s="346" t="s">
        <v>9</v>
      </c>
      <c r="R123" s="346"/>
      <c r="S123" s="346"/>
      <c r="T123" s="346"/>
      <c r="U123" s="346"/>
      <c r="V123" s="345" t="s">
        <v>7</v>
      </c>
      <c r="W123" s="346" t="s">
        <v>9</v>
      </c>
      <c r="X123" s="346"/>
      <c r="Y123" s="346"/>
      <c r="Z123" s="346"/>
      <c r="AA123" s="346"/>
      <c r="AB123" s="345" t="s">
        <v>7</v>
      </c>
      <c r="AC123" s="346" t="s">
        <v>9</v>
      </c>
      <c r="AD123" s="346"/>
      <c r="AE123" s="346"/>
      <c r="AF123" s="346"/>
      <c r="AG123" s="360"/>
    </row>
    <row r="124" spans="1:33" x14ac:dyDescent="0.25">
      <c r="A124" s="352"/>
      <c r="B124" s="345"/>
      <c r="C124" s="361" t="s">
        <v>10</v>
      </c>
      <c r="D124" s="345" t="s">
        <v>11</v>
      </c>
      <c r="E124" s="345" t="s">
        <v>12</v>
      </c>
      <c r="F124" s="348" t="s">
        <v>13</v>
      </c>
      <c r="G124" s="348"/>
      <c r="H124" s="348"/>
      <c r="I124" s="345"/>
      <c r="J124" s="361" t="s">
        <v>10</v>
      </c>
      <c r="K124" s="345" t="s">
        <v>11</v>
      </c>
      <c r="L124" s="345" t="s">
        <v>12</v>
      </c>
      <c r="M124" s="348" t="s">
        <v>13</v>
      </c>
      <c r="N124" s="348"/>
      <c r="O124" s="348"/>
      <c r="P124" s="345"/>
      <c r="Q124" s="345" t="s">
        <v>11</v>
      </c>
      <c r="R124" s="347" t="s">
        <v>12</v>
      </c>
      <c r="S124" s="348" t="s">
        <v>13</v>
      </c>
      <c r="T124" s="348"/>
      <c r="U124" s="348"/>
      <c r="V124" s="345"/>
      <c r="W124" s="345" t="s">
        <v>11</v>
      </c>
      <c r="X124" s="347" t="s">
        <v>12</v>
      </c>
      <c r="Y124" s="348" t="s">
        <v>13</v>
      </c>
      <c r="Z124" s="348"/>
      <c r="AA124" s="348"/>
      <c r="AB124" s="345"/>
      <c r="AC124" s="347" t="s">
        <v>11</v>
      </c>
      <c r="AD124" s="347" t="s">
        <v>12</v>
      </c>
      <c r="AE124" s="358" t="s">
        <v>13</v>
      </c>
      <c r="AF124" s="358"/>
      <c r="AG124" s="359"/>
    </row>
    <row r="125" spans="1:33" ht="54.75" customHeight="1" x14ac:dyDescent="0.25">
      <c r="A125" s="352"/>
      <c r="B125" s="345"/>
      <c r="C125" s="362"/>
      <c r="D125" s="345"/>
      <c r="E125" s="345"/>
      <c r="F125" s="10" t="s">
        <v>14</v>
      </c>
      <c r="G125" s="10" t="s">
        <v>15</v>
      </c>
      <c r="H125" s="10" t="s">
        <v>16</v>
      </c>
      <c r="I125" s="345"/>
      <c r="J125" s="362"/>
      <c r="K125" s="345"/>
      <c r="L125" s="345"/>
      <c r="M125" s="10" t="s">
        <v>14</v>
      </c>
      <c r="N125" s="10" t="s">
        <v>15</v>
      </c>
      <c r="O125" s="10" t="s">
        <v>16</v>
      </c>
      <c r="P125" s="345"/>
      <c r="Q125" s="345"/>
      <c r="R125" s="347"/>
      <c r="S125" s="10" t="s">
        <v>14</v>
      </c>
      <c r="T125" s="10" t="s">
        <v>15</v>
      </c>
      <c r="U125" s="10" t="s">
        <v>16</v>
      </c>
      <c r="V125" s="345"/>
      <c r="W125" s="345"/>
      <c r="X125" s="347"/>
      <c r="Y125" s="10" t="s">
        <v>14</v>
      </c>
      <c r="Z125" s="10" t="s">
        <v>15</v>
      </c>
      <c r="AA125" s="10" t="s">
        <v>16</v>
      </c>
      <c r="AB125" s="345"/>
      <c r="AC125" s="347"/>
      <c r="AD125" s="347"/>
      <c r="AE125" s="11" t="s">
        <v>14</v>
      </c>
      <c r="AF125" s="11" t="s">
        <v>15</v>
      </c>
      <c r="AG125" s="12" t="s">
        <v>68</v>
      </c>
    </row>
    <row r="126" spans="1:33" x14ac:dyDescent="0.25">
      <c r="A126" s="13" t="s">
        <v>18</v>
      </c>
      <c r="B126" s="14"/>
      <c r="C126" s="14"/>
      <c r="D126" s="15"/>
      <c r="E126" s="14"/>
      <c r="F126" s="16"/>
      <c r="G126" s="16"/>
      <c r="H126" s="16"/>
      <c r="I126" s="14"/>
      <c r="J126" s="14"/>
      <c r="K126" s="14"/>
      <c r="L126" s="14"/>
      <c r="M126" s="16"/>
      <c r="N126" s="16"/>
      <c r="O126" s="16"/>
      <c r="P126" s="14" t="s">
        <v>19</v>
      </c>
      <c r="Q126" s="14" t="s">
        <v>20</v>
      </c>
      <c r="R126" s="14" t="s">
        <v>21</v>
      </c>
      <c r="S126" s="16">
        <v>4</v>
      </c>
      <c r="T126" s="16">
        <v>5</v>
      </c>
      <c r="U126" s="16">
        <v>6</v>
      </c>
      <c r="V126" s="14" t="s">
        <v>22</v>
      </c>
      <c r="W126" s="14" t="s">
        <v>23</v>
      </c>
      <c r="X126" s="14" t="s">
        <v>24</v>
      </c>
      <c r="Y126" s="16">
        <v>10</v>
      </c>
      <c r="Z126" s="16">
        <v>11</v>
      </c>
      <c r="AA126" s="16">
        <v>12</v>
      </c>
      <c r="AB126" s="14" t="s">
        <v>25</v>
      </c>
      <c r="AC126" s="14" t="s">
        <v>26</v>
      </c>
      <c r="AD126" s="14" t="s">
        <v>27</v>
      </c>
      <c r="AE126" s="16" t="s">
        <v>28</v>
      </c>
      <c r="AF126" s="16" t="s">
        <v>29</v>
      </c>
      <c r="AG126" s="17" t="s">
        <v>30</v>
      </c>
    </row>
    <row r="127" spans="1:33" s="32" customFormat="1" ht="26.4" x14ac:dyDescent="0.25">
      <c r="A127" s="33" t="s">
        <v>116</v>
      </c>
      <c r="B127" s="178">
        <v>6153037992.0699997</v>
      </c>
      <c r="C127" s="178">
        <v>0</v>
      </c>
      <c r="D127" s="178">
        <v>5008758930.0600004</v>
      </c>
      <c r="E127" s="179">
        <f>F127+G127+H127</f>
        <v>1144279062.01</v>
      </c>
      <c r="F127" s="178">
        <v>577532888.52999997</v>
      </c>
      <c r="G127" s="178">
        <v>370761746.50999999</v>
      </c>
      <c r="H127" s="178">
        <v>195984426.97</v>
      </c>
      <c r="I127" s="178">
        <v>2250484580.9400001</v>
      </c>
      <c r="J127" s="178">
        <v>0</v>
      </c>
      <c r="K127" s="178">
        <v>1838378886.5999999</v>
      </c>
      <c r="L127" s="179">
        <f>M127+N127+O127</f>
        <v>412105694.33999997</v>
      </c>
      <c r="M127" s="178">
        <v>75473458.670000002</v>
      </c>
      <c r="N127" s="178">
        <v>252298902.97999999</v>
      </c>
      <c r="O127" s="178">
        <v>84333332.689999998</v>
      </c>
      <c r="P127" s="29">
        <v>6153.0379920699997</v>
      </c>
      <c r="Q127" s="29">
        <v>5008.7589300600002</v>
      </c>
      <c r="R127" s="29">
        <v>1144.27906201</v>
      </c>
      <c r="S127" s="29">
        <v>577.53288852999992</v>
      </c>
      <c r="T127" s="29">
        <v>370.76174650999997</v>
      </c>
      <c r="U127" s="29">
        <v>195.98442696999999</v>
      </c>
      <c r="V127" s="29">
        <v>2250.4845809399999</v>
      </c>
      <c r="W127" s="29">
        <v>1838.3788866</v>
      </c>
      <c r="X127" s="29">
        <v>412.10569433999996</v>
      </c>
      <c r="Y127" s="29">
        <v>75.473458669999999</v>
      </c>
      <c r="Z127" s="29">
        <v>252.29890297999998</v>
      </c>
      <c r="AA127" s="29">
        <v>84.333332689999992</v>
      </c>
      <c r="AB127" s="29">
        <v>36.575177722621113</v>
      </c>
      <c r="AC127" s="29">
        <v>36.703281436984192</v>
      </c>
      <c r="AD127" s="29">
        <v>36.014439835690929</v>
      </c>
      <c r="AE127" s="29">
        <v>13.068252937439341</v>
      </c>
      <c r="AF127" s="29">
        <v>68.048795582312081</v>
      </c>
      <c r="AG127" s="31">
        <v>43.030629521859503</v>
      </c>
    </row>
    <row r="128" spans="1:33" s="32" customFormat="1" x14ac:dyDescent="0.25">
      <c r="A128" s="35" t="s">
        <v>117</v>
      </c>
      <c r="B128" s="178">
        <v>17167383204.9</v>
      </c>
      <c r="C128" s="178">
        <v>0</v>
      </c>
      <c r="D128" s="178">
        <v>16709720000</v>
      </c>
      <c r="E128" s="179">
        <f t="shared" ref="E128:E134" si="26">F128+G128+H128</f>
        <v>457663204.89999998</v>
      </c>
      <c r="F128" s="178">
        <v>286789999</v>
      </c>
      <c r="G128" s="178">
        <v>151540556.69</v>
      </c>
      <c r="H128" s="178">
        <v>19332649.210000001</v>
      </c>
      <c r="I128" s="178">
        <v>8936327999</v>
      </c>
      <c r="J128" s="178">
        <v>0</v>
      </c>
      <c r="K128" s="178">
        <v>9678000000</v>
      </c>
      <c r="L128" s="180">
        <f t="shared" ref="L128:L134" si="27">M128+N128+O128</f>
        <v>-741672001</v>
      </c>
      <c r="M128" s="178">
        <v>-700000001</v>
      </c>
      <c r="N128" s="178">
        <v>-31172000</v>
      </c>
      <c r="O128" s="178">
        <v>-10500000</v>
      </c>
      <c r="P128" s="37">
        <v>17167.383204900001</v>
      </c>
      <c r="Q128" s="37">
        <v>16709.72</v>
      </c>
      <c r="R128" s="37">
        <v>457.66320489999998</v>
      </c>
      <c r="S128" s="37">
        <v>286.78999900000002</v>
      </c>
      <c r="T128" s="37">
        <v>151.54055668999999</v>
      </c>
      <c r="U128" s="37">
        <v>19.33264921</v>
      </c>
      <c r="V128" s="37">
        <v>8936.3279989999992</v>
      </c>
      <c r="W128" s="37">
        <v>9678</v>
      </c>
      <c r="X128" s="37">
        <v>-741.67200100000002</v>
      </c>
      <c r="Y128" s="37">
        <v>-700.000001</v>
      </c>
      <c r="Z128" s="37">
        <v>-31.172000000000001</v>
      </c>
      <c r="AA128" s="37">
        <v>-10.5</v>
      </c>
      <c r="AB128" s="37">
        <v>52.054106862654223</v>
      </c>
      <c r="AC128" s="37">
        <v>57.918385227280886</v>
      </c>
      <c r="AD128" s="37">
        <v>-162.05628791199337</v>
      </c>
      <c r="AE128" s="37">
        <v>-244.08103610335448</v>
      </c>
      <c r="AF128" s="37">
        <v>-20.570070930758966</v>
      </c>
      <c r="AG128" s="42">
        <v>-54.312266704600283</v>
      </c>
    </row>
    <row r="129" spans="1:33" s="32" customFormat="1" x14ac:dyDescent="0.25">
      <c r="A129" s="35" t="s">
        <v>118</v>
      </c>
      <c r="B129" s="178">
        <v>-16393520000</v>
      </c>
      <c r="C129" s="178">
        <v>0</v>
      </c>
      <c r="D129" s="178">
        <v>-16393520000</v>
      </c>
      <c r="E129" s="179">
        <f t="shared" si="26"/>
        <v>0</v>
      </c>
      <c r="F129" s="178">
        <v>0</v>
      </c>
      <c r="G129" s="178">
        <v>0</v>
      </c>
      <c r="H129" s="178">
        <v>0</v>
      </c>
      <c r="I129" s="178">
        <v>-11914657000</v>
      </c>
      <c r="J129" s="178">
        <v>0</v>
      </c>
      <c r="K129" s="178">
        <v>-12324723000</v>
      </c>
      <c r="L129" s="180">
        <f t="shared" si="27"/>
        <v>410066000</v>
      </c>
      <c r="M129" s="178">
        <v>391266000</v>
      </c>
      <c r="N129" s="178">
        <v>18800000</v>
      </c>
      <c r="O129" s="178">
        <v>0</v>
      </c>
      <c r="P129" s="37">
        <v>-16393.52</v>
      </c>
      <c r="Q129" s="37">
        <v>-16393.52</v>
      </c>
      <c r="R129" s="37">
        <v>0</v>
      </c>
      <c r="S129" s="37">
        <v>0</v>
      </c>
      <c r="T129" s="37">
        <v>0</v>
      </c>
      <c r="U129" s="37">
        <v>0</v>
      </c>
      <c r="V129" s="37">
        <v>-11914.656999999999</v>
      </c>
      <c r="W129" s="37">
        <v>-12324.723</v>
      </c>
      <c r="X129" s="37">
        <v>410.06599999999997</v>
      </c>
      <c r="Y129" s="37">
        <v>391.26600000000002</v>
      </c>
      <c r="Z129" s="37">
        <v>18.8</v>
      </c>
      <c r="AA129" s="37">
        <v>0</v>
      </c>
      <c r="AB129" s="37">
        <v>72.679064654814823</v>
      </c>
      <c r="AC129" s="37">
        <v>75.180455448250285</v>
      </c>
      <c r="AD129" s="49" t="s">
        <v>35</v>
      </c>
      <c r="AE129" s="49" t="s">
        <v>35</v>
      </c>
      <c r="AF129" s="49" t="s">
        <v>35</v>
      </c>
      <c r="AG129" s="46" t="s">
        <v>35</v>
      </c>
    </row>
    <row r="130" spans="1:33" s="32" customFormat="1" ht="26.4" x14ac:dyDescent="0.25">
      <c r="A130" s="35" t="s">
        <v>119</v>
      </c>
      <c r="B130" s="178">
        <v>2571547500</v>
      </c>
      <c r="C130" s="178">
        <v>0</v>
      </c>
      <c r="D130" s="178">
        <v>2456547500</v>
      </c>
      <c r="E130" s="179">
        <f t="shared" si="26"/>
        <v>115000000</v>
      </c>
      <c r="F130" s="178">
        <v>115000000</v>
      </c>
      <c r="G130" s="178">
        <v>0</v>
      </c>
      <c r="H130" s="178">
        <v>0</v>
      </c>
      <c r="I130" s="178">
        <v>1345000</v>
      </c>
      <c r="J130" s="178">
        <v>0</v>
      </c>
      <c r="K130" s="178">
        <v>1345000</v>
      </c>
      <c r="L130" s="180">
        <f t="shared" si="27"/>
        <v>0</v>
      </c>
      <c r="M130" s="178">
        <v>0</v>
      </c>
      <c r="N130" s="178">
        <v>0</v>
      </c>
      <c r="O130" s="178">
        <v>0</v>
      </c>
      <c r="P130" s="37">
        <v>2571.5475000000001</v>
      </c>
      <c r="Q130" s="37">
        <v>2456.5475000000001</v>
      </c>
      <c r="R130" s="37">
        <v>115</v>
      </c>
      <c r="S130" s="37">
        <v>115</v>
      </c>
      <c r="T130" s="37">
        <v>0</v>
      </c>
      <c r="U130" s="37">
        <v>0</v>
      </c>
      <c r="V130" s="37">
        <v>1.345</v>
      </c>
      <c r="W130" s="37">
        <v>1.345</v>
      </c>
      <c r="X130" s="37">
        <v>0</v>
      </c>
      <c r="Y130" s="37">
        <v>0</v>
      </c>
      <c r="Z130" s="37">
        <v>0</v>
      </c>
      <c r="AA130" s="37">
        <v>0</v>
      </c>
      <c r="AB130" s="37">
        <v>5.2303136535490784E-2</v>
      </c>
      <c r="AC130" s="37">
        <v>5.4751638223970826E-2</v>
      </c>
      <c r="AD130" s="37">
        <v>0</v>
      </c>
      <c r="AE130" s="37">
        <v>0</v>
      </c>
      <c r="AF130" s="49" t="s">
        <v>35</v>
      </c>
      <c r="AG130" s="46" t="s">
        <v>35</v>
      </c>
    </row>
    <row r="131" spans="1:33" s="32" customFormat="1" ht="26.4" x14ac:dyDescent="0.25">
      <c r="A131" s="35" t="s">
        <v>120</v>
      </c>
      <c r="B131" s="178">
        <v>-440000000</v>
      </c>
      <c r="C131" s="178">
        <v>0</v>
      </c>
      <c r="D131" s="178">
        <v>-440000000</v>
      </c>
      <c r="E131" s="179">
        <f t="shared" si="26"/>
        <v>0</v>
      </c>
      <c r="F131" s="178">
        <v>0</v>
      </c>
      <c r="G131" s="178">
        <v>0</v>
      </c>
      <c r="H131" s="178">
        <v>0</v>
      </c>
      <c r="I131" s="178">
        <v>0</v>
      </c>
      <c r="J131" s="178">
        <v>0</v>
      </c>
      <c r="K131" s="178">
        <v>0</v>
      </c>
      <c r="L131" s="180">
        <f t="shared" si="27"/>
        <v>0</v>
      </c>
      <c r="M131" s="178">
        <v>0</v>
      </c>
      <c r="N131" s="178">
        <v>0</v>
      </c>
      <c r="O131" s="178">
        <v>0</v>
      </c>
      <c r="P131" s="37">
        <v>-440</v>
      </c>
      <c r="Q131" s="37">
        <v>-440</v>
      </c>
      <c r="R131" s="37">
        <v>0</v>
      </c>
      <c r="S131" s="37">
        <v>0</v>
      </c>
      <c r="T131" s="37">
        <v>0</v>
      </c>
      <c r="U131" s="37">
        <v>0</v>
      </c>
      <c r="V131" s="37">
        <v>0</v>
      </c>
      <c r="W131" s="37">
        <v>0</v>
      </c>
      <c r="X131" s="37">
        <v>0</v>
      </c>
      <c r="Y131" s="37">
        <v>0</v>
      </c>
      <c r="Z131" s="37">
        <v>0</v>
      </c>
      <c r="AA131" s="37">
        <v>0</v>
      </c>
      <c r="AB131" s="37">
        <v>0</v>
      </c>
      <c r="AC131" s="49" t="s">
        <v>35</v>
      </c>
      <c r="AD131" s="49" t="s">
        <v>35</v>
      </c>
      <c r="AE131" s="49" t="s">
        <v>35</v>
      </c>
      <c r="AF131" s="49" t="s">
        <v>35</v>
      </c>
      <c r="AG131" s="46" t="s">
        <v>35</v>
      </c>
    </row>
    <row r="132" spans="1:33" s="32" customFormat="1" x14ac:dyDescent="0.25">
      <c r="A132" s="35" t="s">
        <v>121</v>
      </c>
      <c r="B132" s="178">
        <v>162643600</v>
      </c>
      <c r="C132" s="178">
        <v>0</v>
      </c>
      <c r="D132" s="178">
        <v>162643600</v>
      </c>
      <c r="E132" s="179">
        <f t="shared" si="26"/>
        <v>0</v>
      </c>
      <c r="F132" s="178">
        <v>0</v>
      </c>
      <c r="G132" s="178">
        <v>0</v>
      </c>
      <c r="H132" s="178">
        <v>0</v>
      </c>
      <c r="I132" s="178">
        <v>42500792.909999996</v>
      </c>
      <c r="J132" s="178">
        <v>0</v>
      </c>
      <c r="K132" s="178">
        <v>42500792.909999996</v>
      </c>
      <c r="L132" s="180">
        <f t="shared" si="27"/>
        <v>0</v>
      </c>
      <c r="M132" s="178">
        <v>0</v>
      </c>
      <c r="N132" s="178">
        <v>0</v>
      </c>
      <c r="O132" s="178">
        <v>0</v>
      </c>
      <c r="P132" s="37">
        <v>162.64359999999999</v>
      </c>
      <c r="Q132" s="37">
        <v>162.64359999999999</v>
      </c>
      <c r="R132" s="37">
        <v>0</v>
      </c>
      <c r="S132" s="37">
        <v>0</v>
      </c>
      <c r="T132" s="37">
        <v>0</v>
      </c>
      <c r="U132" s="37">
        <v>0</v>
      </c>
      <c r="V132" s="37">
        <v>42.500792909999994</v>
      </c>
      <c r="W132" s="37">
        <v>42.500792909999994</v>
      </c>
      <c r="X132" s="37">
        <v>0</v>
      </c>
      <c r="Y132" s="37">
        <v>0</v>
      </c>
      <c r="Z132" s="37">
        <v>0</v>
      </c>
      <c r="AA132" s="37">
        <v>0</v>
      </c>
      <c r="AB132" s="37">
        <v>26.131242120808931</v>
      </c>
      <c r="AC132" s="49" t="s">
        <v>35</v>
      </c>
      <c r="AD132" s="49" t="s">
        <v>35</v>
      </c>
      <c r="AE132" s="49" t="s">
        <v>35</v>
      </c>
      <c r="AF132" s="49" t="s">
        <v>35</v>
      </c>
      <c r="AG132" s="46" t="s">
        <v>35</v>
      </c>
    </row>
    <row r="133" spans="1:33" s="32" customFormat="1" ht="26.4" x14ac:dyDescent="0.25">
      <c r="A133" s="35" t="s">
        <v>122</v>
      </c>
      <c r="B133" s="178">
        <v>0</v>
      </c>
      <c r="C133" s="178">
        <v>0</v>
      </c>
      <c r="D133" s="178">
        <v>0</v>
      </c>
      <c r="E133" s="179">
        <f t="shared" si="26"/>
        <v>0</v>
      </c>
      <c r="F133" s="178">
        <v>0</v>
      </c>
      <c r="G133" s="178">
        <v>0</v>
      </c>
      <c r="H133" s="178">
        <v>0</v>
      </c>
      <c r="I133" s="178">
        <v>3390032773.8400002</v>
      </c>
      <c r="J133" s="178">
        <v>0</v>
      </c>
      <c r="K133" s="178">
        <v>2540804185</v>
      </c>
      <c r="L133" s="180">
        <f t="shared" si="27"/>
        <v>849228588.83999991</v>
      </c>
      <c r="M133" s="178">
        <v>447889602.56</v>
      </c>
      <c r="N133" s="178">
        <v>399052531.23000002</v>
      </c>
      <c r="O133" s="178">
        <v>2286455.0499999998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>
        <v>3390.0327738400001</v>
      </c>
      <c r="W133" s="37">
        <v>2540.804185</v>
      </c>
      <c r="X133" s="37">
        <v>849.22858883999993</v>
      </c>
      <c r="Y133" s="37">
        <v>447.88960256000001</v>
      </c>
      <c r="Z133" s="37">
        <v>399.05253123</v>
      </c>
      <c r="AA133" s="37">
        <v>2.2864550499999998</v>
      </c>
      <c r="AB133" s="49" t="s">
        <v>35</v>
      </c>
      <c r="AC133" s="49" t="s">
        <v>35</v>
      </c>
      <c r="AD133" s="49" t="s">
        <v>35</v>
      </c>
      <c r="AE133" s="49" t="s">
        <v>35</v>
      </c>
      <c r="AF133" s="49" t="s">
        <v>35</v>
      </c>
      <c r="AG133" s="46" t="s">
        <v>35</v>
      </c>
    </row>
    <row r="134" spans="1:33" s="32" customFormat="1" ht="13.8" thickBot="1" x14ac:dyDescent="0.3">
      <c r="A134" s="181" t="s">
        <v>123</v>
      </c>
      <c r="B134" s="182">
        <v>3084983687.1700001</v>
      </c>
      <c r="C134" s="182">
        <v>0</v>
      </c>
      <c r="D134" s="182">
        <v>2513367830.0599999</v>
      </c>
      <c r="E134" s="179">
        <f t="shared" si="26"/>
        <v>571615857.11000001</v>
      </c>
      <c r="F134" s="182">
        <v>175742889.53</v>
      </c>
      <c r="G134" s="182">
        <v>219221189.81999999</v>
      </c>
      <c r="H134" s="182">
        <v>176651777.75999999</v>
      </c>
      <c r="I134" s="182">
        <v>1794935015.1900001</v>
      </c>
      <c r="J134" s="182">
        <v>0</v>
      </c>
      <c r="K134" s="182">
        <v>1900451908.6900001</v>
      </c>
      <c r="L134" s="183">
        <f t="shared" si="27"/>
        <v>-105516893.49999999</v>
      </c>
      <c r="M134" s="182">
        <v>-63682142.890000001</v>
      </c>
      <c r="N134" s="182">
        <v>-134381628.25</v>
      </c>
      <c r="O134" s="182">
        <v>92546877.640000001</v>
      </c>
      <c r="P134" s="184">
        <v>3084.9836871699999</v>
      </c>
      <c r="Q134" s="184">
        <v>2513.36783006</v>
      </c>
      <c r="R134" s="184">
        <v>571.61585710999998</v>
      </c>
      <c r="S134" s="184">
        <v>175.74288953000001</v>
      </c>
      <c r="T134" s="184">
        <v>219.22118982000001</v>
      </c>
      <c r="U134" s="184">
        <v>176.65177775999999</v>
      </c>
      <c r="V134" s="184">
        <v>1794.9350151900001</v>
      </c>
      <c r="W134" s="184">
        <v>1900.45190869</v>
      </c>
      <c r="X134" s="184">
        <v>-105.51689349999998</v>
      </c>
      <c r="Y134" s="184">
        <v>-63.682142890000002</v>
      </c>
      <c r="Z134" s="184">
        <v>-134.38162825000001</v>
      </c>
      <c r="AA134" s="184">
        <v>92.546877640000005</v>
      </c>
      <c r="AB134" s="184">
        <v>58.182966174339093</v>
      </c>
      <c r="AC134" s="184">
        <v>75.613759592229357</v>
      </c>
      <c r="AD134" s="184">
        <v>-18.459406293148835</v>
      </c>
      <c r="AE134" s="184">
        <v>-36.235971230647827</v>
      </c>
      <c r="AF134" s="184">
        <v>-61.299561579945447</v>
      </c>
      <c r="AG134" s="185">
        <v>52.389440295208729</v>
      </c>
    </row>
    <row r="135" spans="1:33" s="32" customFormat="1" ht="13.8" hidden="1" thickTop="1" x14ac:dyDescent="0.25">
      <c r="A135" s="186" t="s">
        <v>110</v>
      </c>
      <c r="B135" s="178">
        <f>+B119+B127</f>
        <v>-7.62939453125E-6</v>
      </c>
      <c r="C135" s="178">
        <f t="shared" ref="C135:O135" si="28">+C119+C127</f>
        <v>0</v>
      </c>
      <c r="D135" s="178">
        <f t="shared" si="28"/>
        <v>0</v>
      </c>
      <c r="E135" s="178">
        <f t="shared" si="28"/>
        <v>5.4836273193359375E-6</v>
      </c>
      <c r="F135" s="178">
        <f t="shared" si="28"/>
        <v>1.1920928955078125E-6</v>
      </c>
      <c r="G135" s="178">
        <f t="shared" si="28"/>
        <v>0</v>
      </c>
      <c r="H135" s="178">
        <f t="shared" si="28"/>
        <v>0</v>
      </c>
      <c r="I135" s="178">
        <f t="shared" si="28"/>
        <v>5.245208740234375E-6</v>
      </c>
      <c r="J135" s="178">
        <f t="shared" si="28"/>
        <v>0</v>
      </c>
      <c r="K135" s="178">
        <f t="shared" si="28"/>
        <v>-6.198883056640625E-6</v>
      </c>
      <c r="L135" s="178">
        <f t="shared" si="28"/>
        <v>1.7285346984863281E-6</v>
      </c>
      <c r="M135" s="178">
        <f t="shared" si="28"/>
        <v>-1.9818544387817383E-6</v>
      </c>
      <c r="N135" s="178">
        <f t="shared" si="28"/>
        <v>4.4703483581542969E-7</v>
      </c>
      <c r="O135" s="178">
        <f t="shared" si="28"/>
        <v>0</v>
      </c>
      <c r="P135" s="187">
        <f t="shared" ref="P135:P136" si="29">B135/1000000</f>
        <v>-7.6293945312499997E-12</v>
      </c>
      <c r="Q135" s="187">
        <f t="shared" ref="Q135:S135" si="30">D135/1000000</f>
        <v>0</v>
      </c>
      <c r="R135" s="187">
        <f t="shared" si="30"/>
        <v>5.4836273193359375E-12</v>
      </c>
      <c r="S135" s="187">
        <f t="shared" si="30"/>
        <v>1.1920928955078126E-12</v>
      </c>
      <c r="T135" s="187">
        <f t="shared" ref="T135:V135" si="31">G135/1000000</f>
        <v>0</v>
      </c>
      <c r="U135" s="187">
        <f t="shared" si="31"/>
        <v>0</v>
      </c>
      <c r="V135" s="187">
        <f t="shared" si="31"/>
        <v>5.2452087402343749E-12</v>
      </c>
      <c r="W135" s="187">
        <f t="shared" ref="W135:Y135" si="32">K135/1000000</f>
        <v>-6.1988830566406246E-12</v>
      </c>
      <c r="X135" s="187">
        <f t="shared" si="32"/>
        <v>1.7285346984863281E-12</v>
      </c>
      <c r="Y135" s="187">
        <f t="shared" si="32"/>
        <v>-1.9818544387817384E-12</v>
      </c>
      <c r="Z135" s="187">
        <f t="shared" ref="Z135:AA135" si="33">N135/1000000</f>
        <v>4.470348358154297E-13</v>
      </c>
      <c r="AA135" s="187">
        <f t="shared" si="33"/>
        <v>0</v>
      </c>
      <c r="AB135" s="187">
        <f t="shared" ref="AB135:AG135" si="34">V135/P135%</f>
        <v>-68.75</v>
      </c>
      <c r="AC135" s="187" t="e">
        <f t="shared" si="34"/>
        <v>#DIV/0!</v>
      </c>
      <c r="AD135" s="187">
        <f t="shared" si="34"/>
        <v>31.521739130434785</v>
      </c>
      <c r="AE135" s="187">
        <f t="shared" si="34"/>
        <v>-166.25</v>
      </c>
      <c r="AF135" s="187" t="e">
        <f t="shared" si="34"/>
        <v>#DIV/0!</v>
      </c>
      <c r="AG135" s="188" t="e">
        <f t="shared" si="34"/>
        <v>#DIV/0!</v>
      </c>
    </row>
    <row r="136" spans="1:33" s="32" customFormat="1" ht="13.8" hidden="1" thickTop="1" x14ac:dyDescent="0.25">
      <c r="A136" s="189"/>
      <c r="B136" s="178">
        <f>+B127+B120</f>
        <v>0</v>
      </c>
      <c r="C136" s="178">
        <f t="shared" ref="C136:O136" si="35">+C127+C120</f>
        <v>0</v>
      </c>
      <c r="D136" s="178">
        <f t="shared" si="35"/>
        <v>0</v>
      </c>
      <c r="E136" s="178">
        <f t="shared" si="35"/>
        <v>0</v>
      </c>
      <c r="F136" s="178">
        <f t="shared" si="35"/>
        <v>0</v>
      </c>
      <c r="G136" s="178">
        <f t="shared" si="35"/>
        <v>0</v>
      </c>
      <c r="H136" s="178">
        <f t="shared" si="35"/>
        <v>0</v>
      </c>
      <c r="I136" s="178">
        <f t="shared" si="35"/>
        <v>0</v>
      </c>
      <c r="J136" s="178">
        <f t="shared" si="35"/>
        <v>0</v>
      </c>
      <c r="K136" s="178">
        <f t="shared" si="35"/>
        <v>0</v>
      </c>
      <c r="L136" s="178">
        <f t="shared" si="35"/>
        <v>0</v>
      </c>
      <c r="M136" s="178">
        <f t="shared" si="35"/>
        <v>0</v>
      </c>
      <c r="N136" s="178">
        <f t="shared" si="35"/>
        <v>0</v>
      </c>
      <c r="O136" s="178">
        <f t="shared" si="35"/>
        <v>0</v>
      </c>
      <c r="P136" s="178">
        <f t="shared" si="29"/>
        <v>0</v>
      </c>
      <c r="Q136" s="178"/>
      <c r="R136" s="178"/>
      <c r="S136" s="178"/>
      <c r="T136" s="178"/>
      <c r="U136" s="178"/>
      <c r="V136" s="178"/>
      <c r="W136" s="178"/>
      <c r="X136" s="178"/>
      <c r="Y136" s="178"/>
      <c r="Z136" s="178"/>
      <c r="AA136" s="178"/>
      <c r="AB136" s="190"/>
      <c r="AC136" s="190"/>
      <c r="AD136" s="190"/>
      <c r="AE136" s="190"/>
      <c r="AF136" s="190"/>
      <c r="AG136" s="191"/>
    </row>
    <row r="137" spans="1:33" s="32" customFormat="1" ht="13.8" thickTop="1" x14ac:dyDescent="0.25">
      <c r="A137" s="189"/>
      <c r="B137" s="178"/>
      <c r="C137" s="178"/>
      <c r="D137" s="178"/>
      <c r="E137" s="178"/>
      <c r="F137" s="178"/>
      <c r="G137" s="178"/>
      <c r="H137" s="178"/>
      <c r="I137" s="178"/>
      <c r="J137" s="178"/>
      <c r="K137" s="178"/>
      <c r="L137" s="178"/>
      <c r="M137" s="178"/>
      <c r="N137" s="178"/>
      <c r="O137" s="178"/>
      <c r="P137" s="178"/>
      <c r="Q137" s="178"/>
      <c r="R137" s="178"/>
      <c r="S137" s="178"/>
      <c r="T137" s="178"/>
      <c r="U137" s="178"/>
      <c r="V137" s="178"/>
      <c r="W137" s="178"/>
      <c r="X137" s="178"/>
      <c r="Y137" s="178"/>
      <c r="Z137" s="178"/>
      <c r="AA137" s="178"/>
      <c r="AB137" s="190"/>
      <c r="AC137" s="190"/>
      <c r="AD137" s="190"/>
      <c r="AE137" s="190"/>
      <c r="AF137" s="190"/>
      <c r="AG137" s="190"/>
    </row>
    <row r="138" spans="1:33" s="192" customFormat="1" ht="15.6" customHeight="1" thickBot="1" x14ac:dyDescent="0.3">
      <c r="A138" s="363" t="s">
        <v>124</v>
      </c>
      <c r="B138" s="363"/>
      <c r="C138" s="363"/>
      <c r="D138" s="363"/>
      <c r="E138" s="363"/>
      <c r="F138" s="363"/>
      <c r="G138" s="363"/>
      <c r="H138" s="363"/>
      <c r="I138" s="363"/>
      <c r="J138" s="363"/>
      <c r="K138" s="363"/>
      <c r="L138" s="363"/>
      <c r="M138" s="363"/>
      <c r="N138" s="363"/>
      <c r="O138" s="363"/>
      <c r="P138" s="363"/>
      <c r="Q138" s="363"/>
      <c r="R138" s="363"/>
      <c r="S138" s="363"/>
      <c r="T138" s="363"/>
      <c r="U138" s="363"/>
      <c r="V138" s="363"/>
      <c r="W138" s="363"/>
      <c r="X138" s="363"/>
      <c r="Y138" s="363"/>
      <c r="Z138" s="363"/>
      <c r="AA138" s="363"/>
      <c r="AB138" s="363"/>
      <c r="AC138" s="363"/>
      <c r="AD138" s="363"/>
      <c r="AE138" s="363"/>
      <c r="AF138" s="363"/>
      <c r="AG138" s="363"/>
    </row>
    <row r="139" spans="1:33" s="192" customFormat="1" ht="13.8" thickTop="1" x14ac:dyDescent="0.25">
      <c r="A139" s="351" t="s">
        <v>1</v>
      </c>
      <c r="B139" s="353" t="s">
        <v>125</v>
      </c>
      <c r="C139" s="353"/>
      <c r="D139" s="353"/>
      <c r="E139" s="353"/>
      <c r="F139" s="353"/>
      <c r="G139" s="353"/>
      <c r="H139" s="353"/>
      <c r="I139" s="353" t="s">
        <v>126</v>
      </c>
      <c r="J139" s="353"/>
      <c r="K139" s="353"/>
      <c r="L139" s="353"/>
      <c r="M139" s="353"/>
      <c r="N139" s="353"/>
      <c r="O139" s="353"/>
      <c r="P139" s="353" t="s">
        <v>127</v>
      </c>
      <c r="Q139" s="353"/>
      <c r="R139" s="353"/>
      <c r="S139" s="353"/>
      <c r="T139" s="353"/>
      <c r="U139" s="353"/>
      <c r="V139" s="353" t="s">
        <v>128</v>
      </c>
      <c r="W139" s="353"/>
      <c r="X139" s="353"/>
      <c r="Y139" s="353"/>
      <c r="Z139" s="353"/>
      <c r="AA139" s="353"/>
      <c r="AB139" s="353" t="s">
        <v>129</v>
      </c>
      <c r="AC139" s="353"/>
      <c r="AD139" s="353"/>
      <c r="AE139" s="353"/>
      <c r="AF139" s="353"/>
      <c r="AG139" s="354"/>
    </row>
    <row r="140" spans="1:33" s="192" customFormat="1" x14ac:dyDescent="0.25">
      <c r="A140" s="352"/>
      <c r="B140" s="345" t="s">
        <v>7</v>
      </c>
      <c r="C140" s="346" t="s">
        <v>8</v>
      </c>
      <c r="D140" s="346"/>
      <c r="E140" s="346"/>
      <c r="F140" s="346"/>
      <c r="G140" s="346"/>
      <c r="H140" s="346"/>
      <c r="I140" s="345" t="s">
        <v>7</v>
      </c>
      <c r="J140" s="9"/>
      <c r="K140" s="346" t="s">
        <v>8</v>
      </c>
      <c r="L140" s="346"/>
      <c r="M140" s="346"/>
      <c r="N140" s="346"/>
      <c r="O140" s="346"/>
      <c r="P140" s="345" t="s">
        <v>7</v>
      </c>
      <c r="Q140" s="346" t="s">
        <v>9</v>
      </c>
      <c r="R140" s="346"/>
      <c r="S140" s="346"/>
      <c r="T140" s="346"/>
      <c r="U140" s="346"/>
      <c r="V140" s="345" t="s">
        <v>7</v>
      </c>
      <c r="W140" s="346" t="s">
        <v>9</v>
      </c>
      <c r="X140" s="346"/>
      <c r="Y140" s="346"/>
      <c r="Z140" s="346"/>
      <c r="AA140" s="346"/>
      <c r="AB140" s="345" t="s">
        <v>7</v>
      </c>
      <c r="AC140" s="346" t="s">
        <v>9</v>
      </c>
      <c r="AD140" s="346"/>
      <c r="AE140" s="346"/>
      <c r="AF140" s="346"/>
      <c r="AG140" s="360"/>
    </row>
    <row r="141" spans="1:33" s="192" customFormat="1" x14ac:dyDescent="0.25">
      <c r="A141" s="352"/>
      <c r="B141" s="345"/>
      <c r="C141" s="364" t="s">
        <v>10</v>
      </c>
      <c r="D141" s="345" t="s">
        <v>11</v>
      </c>
      <c r="E141" s="345" t="s">
        <v>12</v>
      </c>
      <c r="F141" s="348" t="s">
        <v>13</v>
      </c>
      <c r="G141" s="348"/>
      <c r="H141" s="348"/>
      <c r="I141" s="345"/>
      <c r="J141" s="364" t="s">
        <v>10</v>
      </c>
      <c r="K141" s="345" t="s">
        <v>11</v>
      </c>
      <c r="L141" s="345" t="s">
        <v>12</v>
      </c>
      <c r="M141" s="348" t="s">
        <v>13</v>
      </c>
      <c r="N141" s="348"/>
      <c r="O141" s="348"/>
      <c r="P141" s="345"/>
      <c r="Q141" s="345" t="s">
        <v>11</v>
      </c>
      <c r="R141" s="347" t="s">
        <v>12</v>
      </c>
      <c r="S141" s="348" t="s">
        <v>13</v>
      </c>
      <c r="T141" s="348"/>
      <c r="U141" s="348"/>
      <c r="V141" s="345"/>
      <c r="W141" s="345" t="s">
        <v>11</v>
      </c>
      <c r="X141" s="347" t="s">
        <v>12</v>
      </c>
      <c r="Y141" s="348" t="s">
        <v>13</v>
      </c>
      <c r="Z141" s="348"/>
      <c r="AA141" s="348"/>
      <c r="AB141" s="345"/>
      <c r="AC141" s="347" t="s">
        <v>11</v>
      </c>
      <c r="AD141" s="347" t="s">
        <v>12</v>
      </c>
      <c r="AE141" s="358" t="s">
        <v>13</v>
      </c>
      <c r="AF141" s="358"/>
      <c r="AG141" s="359"/>
    </row>
    <row r="142" spans="1:33" s="192" customFormat="1" ht="48" customHeight="1" x14ac:dyDescent="0.25">
      <c r="A142" s="352"/>
      <c r="B142" s="345"/>
      <c r="C142" s="364"/>
      <c r="D142" s="345"/>
      <c r="E142" s="345"/>
      <c r="F142" s="10" t="s">
        <v>14</v>
      </c>
      <c r="G142" s="10" t="s">
        <v>15</v>
      </c>
      <c r="H142" s="10" t="s">
        <v>16</v>
      </c>
      <c r="I142" s="345"/>
      <c r="J142" s="364"/>
      <c r="K142" s="345"/>
      <c r="L142" s="345"/>
      <c r="M142" s="10" t="s">
        <v>14</v>
      </c>
      <c r="N142" s="10" t="s">
        <v>15</v>
      </c>
      <c r="O142" s="10" t="s">
        <v>16</v>
      </c>
      <c r="P142" s="345"/>
      <c r="Q142" s="345"/>
      <c r="R142" s="347"/>
      <c r="S142" s="10" t="s">
        <v>14</v>
      </c>
      <c r="T142" s="10" t="s">
        <v>15</v>
      </c>
      <c r="U142" s="10" t="s">
        <v>16</v>
      </c>
      <c r="V142" s="345"/>
      <c r="W142" s="345"/>
      <c r="X142" s="347"/>
      <c r="Y142" s="10" t="s">
        <v>14</v>
      </c>
      <c r="Z142" s="10" t="s">
        <v>15</v>
      </c>
      <c r="AA142" s="10" t="s">
        <v>16</v>
      </c>
      <c r="AB142" s="345"/>
      <c r="AC142" s="347"/>
      <c r="AD142" s="347"/>
      <c r="AE142" s="11" t="s">
        <v>14</v>
      </c>
      <c r="AF142" s="11" t="s">
        <v>15</v>
      </c>
      <c r="AG142" s="12" t="s">
        <v>17</v>
      </c>
    </row>
    <row r="143" spans="1:33" s="32" customFormat="1" ht="26.4" x14ac:dyDescent="0.25">
      <c r="A143" s="33" t="s">
        <v>130</v>
      </c>
      <c r="B143" s="193">
        <f>D143+E143</f>
        <v>3294839205.3000002</v>
      </c>
      <c r="C143" s="194"/>
      <c r="D143" s="194">
        <v>2513267862.5599999</v>
      </c>
      <c r="E143" s="193">
        <f>F143+G143+H143</f>
        <v>781571342.74000001</v>
      </c>
      <c r="F143" s="194">
        <v>260488923.30000001</v>
      </c>
      <c r="G143" s="194">
        <v>302247654.58999997</v>
      </c>
      <c r="H143" s="194">
        <v>218834764.85000002</v>
      </c>
      <c r="I143" s="193">
        <f>K143+L143</f>
        <v>1499904299.3099999</v>
      </c>
      <c r="J143" s="194"/>
      <c r="K143" s="194">
        <v>612815953.87</v>
      </c>
      <c r="L143" s="193">
        <f>M143+N143+O143</f>
        <v>887088345.43999994</v>
      </c>
      <c r="M143" s="194">
        <v>324171066.19</v>
      </c>
      <c r="N143" s="194">
        <v>436629282.83999997</v>
      </c>
      <c r="O143" s="194">
        <v>126287996.41</v>
      </c>
      <c r="P143" s="29">
        <v>3294.8392053000002</v>
      </c>
      <c r="Q143" s="29">
        <v>2513.2678625600001</v>
      </c>
      <c r="R143" s="29">
        <v>781.57134273999998</v>
      </c>
      <c r="S143" s="29">
        <v>260.48892330000001</v>
      </c>
      <c r="T143" s="29">
        <v>302.24765458999997</v>
      </c>
      <c r="U143" s="29">
        <v>218.83476485000003</v>
      </c>
      <c r="V143" s="29">
        <v>1499.9042993099999</v>
      </c>
      <c r="W143" s="29">
        <v>612.81595387000004</v>
      </c>
      <c r="X143" s="29">
        <v>887.0883454399999</v>
      </c>
      <c r="Y143" s="29">
        <v>324.17106618999998</v>
      </c>
      <c r="Z143" s="29">
        <v>436.62928283999997</v>
      </c>
      <c r="AA143" s="29">
        <v>126.28799640999999</v>
      </c>
      <c r="AB143" s="29">
        <v>-1794.9349059900003</v>
      </c>
      <c r="AC143" s="29">
        <v>-1900.45190869</v>
      </c>
      <c r="AD143" s="29">
        <v>105.51700269999992</v>
      </c>
      <c r="AE143" s="29">
        <v>63.682142889999966</v>
      </c>
      <c r="AF143" s="29">
        <v>134.38162825000001</v>
      </c>
      <c r="AG143" s="31">
        <v>-92.546768440000037</v>
      </c>
    </row>
    <row r="144" spans="1:33" x14ac:dyDescent="0.25">
      <c r="A144" s="123" t="s">
        <v>131</v>
      </c>
      <c r="B144" s="195">
        <f>D144+E144</f>
        <v>212292841.52000001</v>
      </c>
      <c r="C144" s="20"/>
      <c r="D144" s="156">
        <v>137985.51999999999</v>
      </c>
      <c r="E144" s="195">
        <f t="shared" ref="E144:E151" si="36">F144+G144+H144</f>
        <v>212154856</v>
      </c>
      <c r="F144" s="20">
        <v>37540806.210000001</v>
      </c>
      <c r="G144" s="20">
        <v>59811440.700000003</v>
      </c>
      <c r="H144" s="20">
        <v>114802609.08999999</v>
      </c>
      <c r="I144" s="195">
        <f>K144+L144</f>
        <v>55987130.149999999</v>
      </c>
      <c r="J144" s="20"/>
      <c r="K144" s="156">
        <v>144827.97</v>
      </c>
      <c r="L144" s="195">
        <f t="shared" ref="L144:L151" si="37">M144+N144+O144</f>
        <v>55842302.18</v>
      </c>
      <c r="M144" s="20">
        <v>3137553.26</v>
      </c>
      <c r="N144" s="20">
        <v>21119438.68</v>
      </c>
      <c r="O144" s="20">
        <v>31585310.240000002</v>
      </c>
      <c r="P144" s="40">
        <v>212.29284152000002</v>
      </c>
      <c r="Q144" s="40">
        <v>0.13798552</v>
      </c>
      <c r="R144" s="40">
        <v>212.154856</v>
      </c>
      <c r="S144" s="40">
        <v>37.54080621</v>
      </c>
      <c r="T144" s="40">
        <v>59.811440700000006</v>
      </c>
      <c r="U144" s="40">
        <v>114.80260908999999</v>
      </c>
      <c r="V144" s="37">
        <v>55.987130149999999</v>
      </c>
      <c r="W144" s="37">
        <v>0.14482797</v>
      </c>
      <c r="X144" s="37">
        <v>55.842302179999997</v>
      </c>
      <c r="Y144" s="37">
        <v>3.1375532599999998</v>
      </c>
      <c r="Z144" s="37">
        <v>21.119438679999998</v>
      </c>
      <c r="AA144" s="37">
        <v>31.585310240000002</v>
      </c>
      <c r="AB144" s="37">
        <v>-156.30571137000004</v>
      </c>
      <c r="AC144" s="37">
        <v>6.8424499999999999E-3</v>
      </c>
      <c r="AD144" s="37">
        <v>-156.31255382000001</v>
      </c>
      <c r="AE144" s="37">
        <v>-34.403252950000002</v>
      </c>
      <c r="AF144" s="37">
        <v>-38.692002020000004</v>
      </c>
      <c r="AG144" s="42">
        <v>-83.217298849999992</v>
      </c>
    </row>
    <row r="145" spans="1:33" x14ac:dyDescent="0.25">
      <c r="A145" s="123" t="s">
        <v>132</v>
      </c>
      <c r="B145" s="195">
        <f>D145+E145</f>
        <v>74274706.61999999</v>
      </c>
      <c r="C145" s="20"/>
      <c r="D145" s="196">
        <v>137985.51999999999</v>
      </c>
      <c r="E145" s="195">
        <f t="shared" si="36"/>
        <v>74136721.099999994</v>
      </c>
      <c r="F145" s="20">
        <v>29525567.52</v>
      </c>
      <c r="G145" s="20">
        <v>44605367</v>
      </c>
      <c r="H145" s="156">
        <v>5786.58</v>
      </c>
      <c r="I145" s="195">
        <f>K145+L145</f>
        <v>2818774.5300000003</v>
      </c>
      <c r="J145" s="20"/>
      <c r="K145" s="196">
        <v>144827.97</v>
      </c>
      <c r="L145" s="195">
        <f t="shared" si="37"/>
        <v>2673946.56</v>
      </c>
      <c r="M145" s="20">
        <v>3654.54</v>
      </c>
      <c r="N145" s="20">
        <v>0</v>
      </c>
      <c r="O145" s="156">
        <v>2670292.02</v>
      </c>
      <c r="P145" s="40">
        <v>74.274706619999989</v>
      </c>
      <c r="Q145" s="40">
        <v>0.13798552</v>
      </c>
      <c r="R145" s="40">
        <v>74.136721099999988</v>
      </c>
      <c r="S145" s="40">
        <v>29.525567519999999</v>
      </c>
      <c r="T145" s="40">
        <v>44.605367000000001</v>
      </c>
      <c r="U145" s="40">
        <v>5.7865799999999995E-3</v>
      </c>
      <c r="V145" s="37">
        <v>2.8187745300000002</v>
      </c>
      <c r="W145" s="37">
        <v>0.14482797</v>
      </c>
      <c r="X145" s="37">
        <v>2.6739465600000001</v>
      </c>
      <c r="Y145" s="37">
        <v>3.65454E-3</v>
      </c>
      <c r="Z145" s="37">
        <v>0</v>
      </c>
      <c r="AA145" s="37">
        <v>2.6702920200000002</v>
      </c>
      <c r="AB145" s="37">
        <v>-71.45593208999999</v>
      </c>
      <c r="AC145" s="37">
        <v>6.8424499999999999E-3</v>
      </c>
      <c r="AD145" s="37">
        <v>-71.462774539999984</v>
      </c>
      <c r="AE145" s="37">
        <v>-29.52191298</v>
      </c>
      <c r="AF145" s="37">
        <v>-44.605367000000001</v>
      </c>
      <c r="AG145" s="42">
        <v>2.6645054400000001</v>
      </c>
    </row>
    <row r="146" spans="1:33" x14ac:dyDescent="0.25">
      <c r="A146" s="123" t="s">
        <v>133</v>
      </c>
      <c r="B146" s="195">
        <f>E146</f>
        <v>138018134.90000001</v>
      </c>
      <c r="C146" s="20"/>
      <c r="D146" s="20"/>
      <c r="E146" s="195">
        <f t="shared" si="36"/>
        <v>138018134.90000001</v>
      </c>
      <c r="F146" s="197">
        <f>F144-F145</f>
        <v>8015238.6900000013</v>
      </c>
      <c r="G146" s="197">
        <f>G144-G145</f>
        <v>15206073.700000003</v>
      </c>
      <c r="H146" s="197">
        <f>H144-H145</f>
        <v>114796822.50999999</v>
      </c>
      <c r="I146" s="195">
        <f>L146</f>
        <v>53168355.620000005</v>
      </c>
      <c r="J146" s="20"/>
      <c r="K146" s="20"/>
      <c r="L146" s="195">
        <f t="shared" si="37"/>
        <v>53168355.620000005</v>
      </c>
      <c r="M146" s="197">
        <f>M144-M145</f>
        <v>3133898.7199999997</v>
      </c>
      <c r="N146" s="197">
        <f>N144-N145</f>
        <v>21119438.68</v>
      </c>
      <c r="O146" s="197">
        <f>O144-O145</f>
        <v>28915018.220000003</v>
      </c>
      <c r="P146" s="40">
        <v>138.01813490000001</v>
      </c>
      <c r="Q146" s="40"/>
      <c r="R146" s="40">
        <v>138.01813490000001</v>
      </c>
      <c r="S146" s="40">
        <v>8.0152386900000021</v>
      </c>
      <c r="T146" s="40">
        <v>15.206073700000003</v>
      </c>
      <c r="U146" s="40">
        <v>114.79682250999998</v>
      </c>
      <c r="V146" s="37">
        <v>53.168355620000007</v>
      </c>
      <c r="W146" s="37"/>
      <c r="X146" s="37">
        <v>53.168355620000007</v>
      </c>
      <c r="Y146" s="37">
        <v>3.1338987199999999</v>
      </c>
      <c r="Z146" s="37">
        <v>21.119438679999998</v>
      </c>
      <c r="AA146" s="37">
        <v>28.915018220000004</v>
      </c>
      <c r="AB146" s="37">
        <v>-84.849779280000007</v>
      </c>
      <c r="AC146" s="49" t="s">
        <v>35</v>
      </c>
      <c r="AD146" s="37">
        <v>-84.849779280000007</v>
      </c>
      <c r="AE146" s="37">
        <v>-4.8813399700000026</v>
      </c>
      <c r="AF146" s="37">
        <v>5.9133649799999954</v>
      </c>
      <c r="AG146" s="42">
        <v>-85.881804289999977</v>
      </c>
    </row>
    <row r="147" spans="1:33" s="32" customFormat="1" ht="26.4" x14ac:dyDescent="0.25">
      <c r="A147" s="33" t="s">
        <v>134</v>
      </c>
      <c r="B147" s="193">
        <f>D147+E147</f>
        <v>366441024.36000001</v>
      </c>
      <c r="C147" s="198"/>
      <c r="D147" s="198"/>
      <c r="E147" s="193">
        <f t="shared" si="36"/>
        <v>366441024.36000001</v>
      </c>
      <c r="F147" s="194">
        <v>57944218.700000003</v>
      </c>
      <c r="G147" s="194">
        <v>193333567.62000003</v>
      </c>
      <c r="H147" s="194">
        <v>115163238.03999999</v>
      </c>
      <c r="I147" s="193">
        <f>K147+L147</f>
        <v>384897100.65999997</v>
      </c>
      <c r="J147" s="198"/>
      <c r="K147" s="198">
        <v>496098.01</v>
      </c>
      <c r="L147" s="193">
        <f t="shared" si="37"/>
        <v>384401002.64999998</v>
      </c>
      <c r="M147" s="194">
        <v>74049353.969999999</v>
      </c>
      <c r="N147" s="194">
        <v>191621148.06999999</v>
      </c>
      <c r="O147" s="194">
        <v>118730500.61000001</v>
      </c>
      <c r="P147" s="29">
        <v>366.44102436000003</v>
      </c>
      <c r="Q147" s="29">
        <v>0</v>
      </c>
      <c r="R147" s="29">
        <v>366.44102436000003</v>
      </c>
      <c r="S147" s="29">
        <v>57.9442187</v>
      </c>
      <c r="T147" s="29">
        <v>193.33356762000003</v>
      </c>
      <c r="U147" s="29">
        <v>115.16323804</v>
      </c>
      <c r="V147" s="29">
        <v>384.89710065999998</v>
      </c>
      <c r="W147" s="29">
        <v>0.49609801000000003</v>
      </c>
      <c r="X147" s="29">
        <v>384.40100264999995</v>
      </c>
      <c r="Y147" s="29">
        <v>74.049353969999999</v>
      </c>
      <c r="Z147" s="29">
        <v>191.62114807</v>
      </c>
      <c r="AA147" s="29">
        <v>118.73050061000002</v>
      </c>
      <c r="AB147" s="29">
        <v>18.45607629999995</v>
      </c>
      <c r="AC147" s="29">
        <v>0.49609801000000003</v>
      </c>
      <c r="AD147" s="29">
        <v>17.959978289999924</v>
      </c>
      <c r="AE147" s="29">
        <v>16.105135269999998</v>
      </c>
      <c r="AF147" s="29">
        <v>-1.7124195500000212</v>
      </c>
      <c r="AG147" s="31">
        <v>3.5672625700000253</v>
      </c>
    </row>
    <row r="148" spans="1:33" s="32" customFormat="1" x14ac:dyDescent="0.25">
      <c r="A148" s="33" t="s">
        <v>135</v>
      </c>
      <c r="B148" s="193">
        <f>D148+E148-C148</f>
        <v>44335578640.080002</v>
      </c>
      <c r="C148" s="199">
        <f>C149</f>
        <v>711466665</v>
      </c>
      <c r="D148" s="199">
        <f>D149+D150+D151</f>
        <v>41015372215.080002</v>
      </c>
      <c r="E148" s="193">
        <f t="shared" si="36"/>
        <v>4031673090</v>
      </c>
      <c r="F148" s="199">
        <f>F149+F150+F151</f>
        <v>3675514090</v>
      </c>
      <c r="G148" s="199">
        <f>G149+G150+G151</f>
        <v>331559000</v>
      </c>
      <c r="H148" s="199">
        <f>H149+H150+H151</f>
        <v>24600000</v>
      </c>
      <c r="I148" s="193">
        <f>K148+L148-J148</f>
        <v>41357249639.080002</v>
      </c>
      <c r="J148" s="199">
        <f>J149</f>
        <v>711466665</v>
      </c>
      <c r="K148" s="199">
        <f>K149+K150+K151</f>
        <v>38368649215.080002</v>
      </c>
      <c r="L148" s="193">
        <f t="shared" si="37"/>
        <v>3700067089</v>
      </c>
      <c r="M148" s="199">
        <f>M149+M150+M151</f>
        <v>3366780089</v>
      </c>
      <c r="N148" s="199">
        <f>N149+N150+N151</f>
        <v>319187000</v>
      </c>
      <c r="O148" s="199">
        <f>O149+O150+O151</f>
        <v>14100000</v>
      </c>
      <c r="P148" s="29">
        <v>44335.578640079999</v>
      </c>
      <c r="Q148" s="29">
        <v>41015.372215080002</v>
      </c>
      <c r="R148" s="29">
        <v>4031.6730899999998</v>
      </c>
      <c r="S148" s="29">
        <v>3675.5140900000001</v>
      </c>
      <c r="T148" s="29">
        <v>331.55900000000003</v>
      </c>
      <c r="U148" s="29">
        <v>24.6</v>
      </c>
      <c r="V148" s="29">
        <v>41357.249639080001</v>
      </c>
      <c r="W148" s="29">
        <v>38368.649215080004</v>
      </c>
      <c r="X148" s="29">
        <v>3700.0670890000001</v>
      </c>
      <c r="Y148" s="29">
        <v>3366.7800889999999</v>
      </c>
      <c r="Z148" s="29">
        <v>319.18700000000001</v>
      </c>
      <c r="AA148" s="29">
        <v>14.1</v>
      </c>
      <c r="AB148" s="29">
        <v>-2978.3290009999982</v>
      </c>
      <c r="AC148" s="29">
        <v>-2646.7229999999981</v>
      </c>
      <c r="AD148" s="29">
        <v>-331.60600099999965</v>
      </c>
      <c r="AE148" s="29">
        <v>-308.73400100000026</v>
      </c>
      <c r="AF148" s="29">
        <v>-12.372000000000014</v>
      </c>
      <c r="AG148" s="31">
        <v>-10.500000000000002</v>
      </c>
    </row>
    <row r="149" spans="1:33" x14ac:dyDescent="0.25">
      <c r="A149" s="35" t="s">
        <v>136</v>
      </c>
      <c r="B149" s="195">
        <f>D149+E149-C149</f>
        <v>19970648015.080002</v>
      </c>
      <c r="C149" s="200">
        <v>711466665</v>
      </c>
      <c r="D149" s="156">
        <v>19970648015.080002</v>
      </c>
      <c r="E149" s="195">
        <f t="shared" si="36"/>
        <v>711466665</v>
      </c>
      <c r="F149" s="156">
        <v>711466665</v>
      </c>
      <c r="G149" s="156"/>
      <c r="H149" s="156"/>
      <c r="I149" s="195">
        <f>K149+L149-J149</f>
        <v>8055991015.0799999</v>
      </c>
      <c r="J149" s="20">
        <v>711466665</v>
      </c>
      <c r="K149" s="156">
        <f>7645.92501508*1000000</f>
        <v>7645925015.0799999</v>
      </c>
      <c r="L149" s="195">
        <f t="shared" si="37"/>
        <v>1121532665</v>
      </c>
      <c r="M149" s="156">
        <v>1102732665</v>
      </c>
      <c r="N149" s="156">
        <v>18800000</v>
      </c>
      <c r="O149" s="156">
        <v>0</v>
      </c>
      <c r="P149" s="37">
        <v>19970.648015080002</v>
      </c>
      <c r="Q149" s="37">
        <v>19970.648015080002</v>
      </c>
      <c r="R149" s="37">
        <v>711.46666500000003</v>
      </c>
      <c r="S149" s="37">
        <v>711.46666500000003</v>
      </c>
      <c r="T149" s="37">
        <v>0</v>
      </c>
      <c r="U149" s="37">
        <v>0</v>
      </c>
      <c r="V149" s="37">
        <v>8055.9910150799997</v>
      </c>
      <c r="W149" s="37">
        <v>7645.9250150799999</v>
      </c>
      <c r="X149" s="37">
        <v>1121.532665</v>
      </c>
      <c r="Y149" s="37">
        <v>1102.732665</v>
      </c>
      <c r="Z149" s="37">
        <v>18.8</v>
      </c>
      <c r="AA149" s="37">
        <v>0</v>
      </c>
      <c r="AB149" s="37">
        <v>-11914.657000000003</v>
      </c>
      <c r="AC149" s="37">
        <v>-12324.723000000002</v>
      </c>
      <c r="AD149" s="37">
        <v>410.06599999999992</v>
      </c>
      <c r="AE149" s="37">
        <v>391.26599999999996</v>
      </c>
      <c r="AF149" s="37">
        <v>18.8</v>
      </c>
      <c r="AG149" s="42">
        <v>0</v>
      </c>
    </row>
    <row r="150" spans="1:33" x14ac:dyDescent="0.25">
      <c r="A150" s="35" t="s">
        <v>137</v>
      </c>
      <c r="B150" s="195">
        <f>D150+E150</f>
        <v>23924930625</v>
      </c>
      <c r="C150" s="20"/>
      <c r="D150" s="156">
        <v>20604724200</v>
      </c>
      <c r="E150" s="195">
        <f t="shared" si="36"/>
        <v>3320206425</v>
      </c>
      <c r="F150" s="20">
        <v>2964047425</v>
      </c>
      <c r="G150" s="20">
        <v>331559000</v>
      </c>
      <c r="H150" s="20">
        <v>24600000</v>
      </c>
      <c r="I150" s="195">
        <f>K150+L150</f>
        <v>32861258624</v>
      </c>
      <c r="J150" s="20"/>
      <c r="K150" s="156">
        <f>30282.7242*1000000</f>
        <v>30282724200</v>
      </c>
      <c r="L150" s="195">
        <f t="shared" si="37"/>
        <v>2578534424</v>
      </c>
      <c r="M150" s="20">
        <v>2264047424</v>
      </c>
      <c r="N150" s="20">
        <v>300387000</v>
      </c>
      <c r="O150" s="20">
        <v>14100000</v>
      </c>
      <c r="P150" s="37">
        <v>23924.930625000001</v>
      </c>
      <c r="Q150" s="37">
        <v>20604.724200000001</v>
      </c>
      <c r="R150" s="37">
        <v>3320.2064249999999</v>
      </c>
      <c r="S150" s="37">
        <v>2964.0474250000002</v>
      </c>
      <c r="T150" s="37">
        <v>331.55900000000003</v>
      </c>
      <c r="U150" s="37">
        <v>24.6</v>
      </c>
      <c r="V150" s="37">
        <v>32861.258624000002</v>
      </c>
      <c r="W150" s="37">
        <v>30282.724200000001</v>
      </c>
      <c r="X150" s="37">
        <v>2578.5344239999999</v>
      </c>
      <c r="Y150" s="37">
        <v>2264.0474239999999</v>
      </c>
      <c r="Z150" s="37">
        <v>300.387</v>
      </c>
      <c r="AA150" s="37">
        <v>14.1</v>
      </c>
      <c r="AB150" s="37">
        <v>8936.327999000001</v>
      </c>
      <c r="AC150" s="201">
        <v>9678</v>
      </c>
      <c r="AD150" s="37">
        <v>-741.67200099999991</v>
      </c>
      <c r="AE150" s="37">
        <v>-700.00000100000034</v>
      </c>
      <c r="AF150" s="37">
        <v>-31.172000000000025</v>
      </c>
      <c r="AG150" s="42">
        <v>-10.500000000000002</v>
      </c>
    </row>
    <row r="151" spans="1:33" ht="13.8" thickBot="1" x14ac:dyDescent="0.3">
      <c r="A151" s="181" t="s">
        <v>138</v>
      </c>
      <c r="B151" s="202">
        <f>D151+E151</f>
        <v>440000000</v>
      </c>
      <c r="C151" s="203"/>
      <c r="D151" s="204">
        <v>440000000</v>
      </c>
      <c r="E151" s="202">
        <f t="shared" si="36"/>
        <v>0</v>
      </c>
      <c r="F151" s="203"/>
      <c r="G151" s="203"/>
      <c r="H151" s="203"/>
      <c r="I151" s="202">
        <f>K151+L151</f>
        <v>440000000</v>
      </c>
      <c r="J151" s="203"/>
      <c r="K151" s="204">
        <v>440000000</v>
      </c>
      <c r="L151" s="202">
        <f t="shared" si="37"/>
        <v>0</v>
      </c>
      <c r="M151" s="203">
        <v>0</v>
      </c>
      <c r="N151" s="203">
        <v>0</v>
      </c>
      <c r="O151" s="203">
        <v>0</v>
      </c>
      <c r="P151" s="184">
        <v>440</v>
      </c>
      <c r="Q151" s="184">
        <v>440</v>
      </c>
      <c r="R151" s="184">
        <v>0</v>
      </c>
      <c r="S151" s="184">
        <v>0</v>
      </c>
      <c r="T151" s="184">
        <v>0</v>
      </c>
      <c r="U151" s="184">
        <v>0</v>
      </c>
      <c r="V151" s="184">
        <v>440</v>
      </c>
      <c r="W151" s="184">
        <v>440</v>
      </c>
      <c r="X151" s="184">
        <v>0</v>
      </c>
      <c r="Y151" s="184">
        <v>0</v>
      </c>
      <c r="Z151" s="184">
        <v>0</v>
      </c>
      <c r="AA151" s="184">
        <v>0</v>
      </c>
      <c r="AB151" s="184">
        <v>0</v>
      </c>
      <c r="AC151" s="184">
        <v>0</v>
      </c>
      <c r="AD151" s="184">
        <v>0</v>
      </c>
      <c r="AE151" s="184">
        <v>0</v>
      </c>
      <c r="AF151" s="184">
        <v>0</v>
      </c>
      <c r="AG151" s="185">
        <v>0</v>
      </c>
    </row>
    <row r="152" spans="1:33" ht="13.8" thickTop="1" x14ac:dyDescent="0.25"/>
    <row r="153" spans="1:33" ht="52.8" x14ac:dyDescent="0.25">
      <c r="A153" s="1" t="s">
        <v>493</v>
      </c>
      <c r="V153" s="3">
        <f>V148/P148%-100</f>
        <v>-6.7176951161015097</v>
      </c>
      <c r="W153" s="3">
        <f t="shared" ref="W153:X155" si="38">W148/Q148%-100</f>
        <v>-6.4530025135963172</v>
      </c>
      <c r="X153" s="3">
        <f t="shared" si="38"/>
        <v>-8.2250220590181726</v>
      </c>
    </row>
    <row r="154" spans="1:33" x14ac:dyDescent="0.25">
      <c r="X154" s="3">
        <f t="shared" si="38"/>
        <v>57.636713028571762</v>
      </c>
    </row>
    <row r="155" spans="1:33" x14ac:dyDescent="0.25">
      <c r="X155" s="3">
        <f t="shared" si="38"/>
        <v>-22.33812920231307</v>
      </c>
    </row>
    <row r="156" spans="1:33" x14ac:dyDescent="0.25">
      <c r="R156" s="6">
        <f>R150/R148%</f>
        <v>82.353066602431298</v>
      </c>
      <c r="X156" s="3">
        <f>X150/X148%</f>
        <v>69.688855957930443</v>
      </c>
      <c r="Y156" s="6">
        <f>X156-R156</f>
        <v>-12.664210644500855</v>
      </c>
    </row>
    <row r="157" spans="1:33" x14ac:dyDescent="0.25">
      <c r="R157" s="6">
        <f>R149/R148%</f>
        <v>17.646933397568702</v>
      </c>
      <c r="T157" s="205">
        <f>(T147+U147)*1000</f>
        <v>308496.80566000001</v>
      </c>
      <c r="V157" s="3">
        <f>V147/P147%-100</f>
        <v>5.036574802789616</v>
      </c>
      <c r="X157" s="3">
        <f>X149/X148%</f>
        <v>30.311144042069554</v>
      </c>
      <c r="Y157" s="6">
        <f>X157-R157</f>
        <v>12.664210644500852</v>
      </c>
      <c r="Z157" s="205">
        <f>(Z147+AA147)*1000</f>
        <v>310351.64868000004</v>
      </c>
    </row>
  </sheetData>
  <mergeCells count="135">
    <mergeCell ref="Q140:U140"/>
    <mergeCell ref="V140:V142"/>
    <mergeCell ref="W140:AA140"/>
    <mergeCell ref="AB140:AB142"/>
    <mergeCell ref="AC140:AG140"/>
    <mergeCell ref="X141:X142"/>
    <mergeCell ref="Y141:AA141"/>
    <mergeCell ref="AC141:AC142"/>
    <mergeCell ref="AD141:AD142"/>
    <mergeCell ref="A139:A142"/>
    <mergeCell ref="B139:H139"/>
    <mergeCell ref="I139:O139"/>
    <mergeCell ref="P139:U139"/>
    <mergeCell ref="V139:AA139"/>
    <mergeCell ref="AB139:AG139"/>
    <mergeCell ref="B140:B142"/>
    <mergeCell ref="C140:H140"/>
    <mergeCell ref="I140:I142"/>
    <mergeCell ref="K140:O140"/>
    <mergeCell ref="AE141:AG141"/>
    <mergeCell ref="L141:L142"/>
    <mergeCell ref="M141:O141"/>
    <mergeCell ref="Q141:Q142"/>
    <mergeCell ref="R141:R142"/>
    <mergeCell ref="S141:U141"/>
    <mergeCell ref="W141:W142"/>
    <mergeCell ref="C141:C142"/>
    <mergeCell ref="D141:D142"/>
    <mergeCell ref="E141:E142"/>
    <mergeCell ref="F141:H141"/>
    <mergeCell ref="J141:J142"/>
    <mergeCell ref="K141:K142"/>
    <mergeCell ref="P140:P142"/>
    <mergeCell ref="A138:AG138"/>
    <mergeCell ref="AB123:AB125"/>
    <mergeCell ref="AC123:AG123"/>
    <mergeCell ref="C124:C125"/>
    <mergeCell ref="D124:D125"/>
    <mergeCell ref="E124:E125"/>
    <mergeCell ref="F124:H124"/>
    <mergeCell ref="J124:J125"/>
    <mergeCell ref="K124:K125"/>
    <mergeCell ref="L124:L125"/>
    <mergeCell ref="M124:O124"/>
    <mergeCell ref="I123:I125"/>
    <mergeCell ref="K123:O123"/>
    <mergeCell ref="P123:P125"/>
    <mergeCell ref="Q123:U123"/>
    <mergeCell ref="V123:V125"/>
    <mergeCell ref="W123:AA123"/>
    <mergeCell ref="Q124:Q125"/>
    <mergeCell ref="R124:R125"/>
    <mergeCell ref="S124:U124"/>
    <mergeCell ref="W124:W125"/>
    <mergeCell ref="A122:A125"/>
    <mergeCell ref="B122:H122"/>
    <mergeCell ref="I122:O122"/>
    <mergeCell ref="P122:U122"/>
    <mergeCell ref="V122:AA122"/>
    <mergeCell ref="AB122:AG122"/>
    <mergeCell ref="B123:B125"/>
    <mergeCell ref="C123:H123"/>
    <mergeCell ref="R48:R49"/>
    <mergeCell ref="S48:U48"/>
    <mergeCell ref="W48:W49"/>
    <mergeCell ref="X48:X49"/>
    <mergeCell ref="Y48:AA48"/>
    <mergeCell ref="AC48:AC49"/>
    <mergeCell ref="X124:X125"/>
    <mergeCell ref="Y124:AA124"/>
    <mergeCell ref="AC124:AC125"/>
    <mergeCell ref="AD124:AD125"/>
    <mergeCell ref="AE124:AG124"/>
    <mergeCell ref="P47:P49"/>
    <mergeCell ref="Q47:U47"/>
    <mergeCell ref="V47:V49"/>
    <mergeCell ref="W47:AA47"/>
    <mergeCell ref="AB47:AB49"/>
    <mergeCell ref="AC47:AG47"/>
    <mergeCell ref="C48:C49"/>
    <mergeCell ref="D48:D49"/>
    <mergeCell ref="E48:E49"/>
    <mergeCell ref="F48:H48"/>
    <mergeCell ref="J48:J49"/>
    <mergeCell ref="K48:K49"/>
    <mergeCell ref="L48:L49"/>
    <mergeCell ref="M48:O48"/>
    <mergeCell ref="Q48:Q49"/>
    <mergeCell ref="AD48:AD49"/>
    <mergeCell ref="AE48:AG48"/>
    <mergeCell ref="A46:A49"/>
    <mergeCell ref="B46:H46"/>
    <mergeCell ref="I46:O46"/>
    <mergeCell ref="P46:U46"/>
    <mergeCell ref="V46:AA46"/>
    <mergeCell ref="AB5:AB7"/>
    <mergeCell ref="AC5:AG5"/>
    <mergeCell ref="C6:C7"/>
    <mergeCell ref="D6:D7"/>
    <mergeCell ref="E6:E7"/>
    <mergeCell ref="F6:H6"/>
    <mergeCell ref="J6:J7"/>
    <mergeCell ref="K6:K7"/>
    <mergeCell ref="L6:L7"/>
    <mergeCell ref="M6:O6"/>
    <mergeCell ref="I5:I7"/>
    <mergeCell ref="K5:O5"/>
    <mergeCell ref="P5:P7"/>
    <mergeCell ref="Q5:U5"/>
    <mergeCell ref="AB46:AG46"/>
    <mergeCell ref="B47:B49"/>
    <mergeCell ref="C47:H47"/>
    <mergeCell ref="I47:I49"/>
    <mergeCell ref="K47:O47"/>
    <mergeCell ref="V5:V7"/>
    <mergeCell ref="W5:AA5"/>
    <mergeCell ref="Q6:Q7"/>
    <mergeCell ref="R6:R7"/>
    <mergeCell ref="S6:U6"/>
    <mergeCell ref="W6:W7"/>
    <mergeCell ref="AD1:AG1"/>
    <mergeCell ref="A2:AG2"/>
    <mergeCell ref="A4:A7"/>
    <mergeCell ref="B4:H4"/>
    <mergeCell ref="I4:O4"/>
    <mergeCell ref="P4:U4"/>
    <mergeCell ref="V4:AA4"/>
    <mergeCell ref="AB4:AG4"/>
    <mergeCell ref="B5:B7"/>
    <mergeCell ref="C5:H5"/>
    <mergeCell ref="X6:X7"/>
    <mergeCell ref="Y6:AA6"/>
    <mergeCell ref="AC6:AC7"/>
    <mergeCell ref="AD6:AD7"/>
    <mergeCell ref="AE6:AG6"/>
  </mergeCells>
  <pageMargins left="0.39370078740157483" right="0.39370078740157483" top="0.74803149606299213" bottom="0.59055118110236227" header="0.31496062992125984" footer="0.31496062992125984"/>
  <pageSetup paperSize="9" scale="67" orientation="landscape" r:id="rId1"/>
  <headerFooter>
    <oddFooter>&amp;C&amp;P</oddFooter>
  </headerFooter>
  <rowBreaks count="2" manualBreakCount="2">
    <brk id="40" max="16383" man="1"/>
    <brk id="121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42"/>
  <sheetViews>
    <sheetView zoomScale="115" zoomScaleNormal="115" workbookViewId="0">
      <selection activeCell="C9" sqref="C9"/>
    </sheetView>
  </sheetViews>
  <sheetFormatPr defaultColWidth="9.109375" defaultRowHeight="13.2" x14ac:dyDescent="0.25"/>
  <cols>
    <col min="1" max="1" width="21.88671875" style="285" bestFit="1" customWidth="1"/>
    <col min="2" max="2" width="11.33203125" style="296" bestFit="1" customWidth="1"/>
    <col min="3" max="3" width="9.109375" style="296"/>
    <col min="4" max="4" width="11.109375" style="296" customWidth="1"/>
    <col min="5" max="5" width="9.109375" style="296"/>
    <col min="6" max="6" width="10.33203125" style="296" bestFit="1" customWidth="1"/>
    <col min="7" max="7" width="9.109375" style="296"/>
    <col min="8" max="8" width="10.44140625" style="296" customWidth="1"/>
    <col min="9" max="9" width="9.109375" style="296"/>
    <col min="10" max="10" width="11.33203125" style="296" bestFit="1" customWidth="1"/>
    <col min="11" max="11" width="9.6640625" style="296" bestFit="1" customWidth="1"/>
    <col min="12" max="12" width="11.33203125" style="296" customWidth="1"/>
    <col min="13" max="13" width="9.6640625" style="296" bestFit="1" customWidth="1"/>
    <col min="14" max="14" width="11.33203125" style="296" bestFit="1" customWidth="1"/>
    <col min="15" max="15" width="9.6640625" style="296" bestFit="1" customWidth="1"/>
    <col min="16" max="16" width="11" style="296" customWidth="1"/>
    <col min="17" max="17" width="9.6640625" style="296" bestFit="1" customWidth="1"/>
    <col min="18" max="16384" width="9.109375" style="296"/>
  </cols>
  <sheetData>
    <row r="1" spans="1:17" s="295" customFormat="1" x14ac:dyDescent="0.25">
      <c r="O1" s="392" t="s">
        <v>490</v>
      </c>
      <c r="P1" s="392"/>
      <c r="Q1" s="392"/>
    </row>
    <row r="2" spans="1:17" s="304" customFormat="1" x14ac:dyDescent="0.25">
      <c r="O2" s="308"/>
      <c r="P2" s="308"/>
      <c r="Q2" s="308"/>
    </row>
    <row r="3" spans="1:17" s="295" customFormat="1" ht="36" customHeight="1" x14ac:dyDescent="0.25">
      <c r="A3" s="384" t="s">
        <v>382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</row>
    <row r="4" spans="1:17" s="295" customFormat="1" ht="13.8" thickBot="1" x14ac:dyDescent="0.3"/>
    <row r="5" spans="1:17" s="256" customFormat="1" ht="13.5" customHeight="1" thickTop="1" x14ac:dyDescent="0.25">
      <c r="A5" s="376" t="s">
        <v>350</v>
      </c>
      <c r="B5" s="393" t="s">
        <v>383</v>
      </c>
      <c r="C5" s="393"/>
      <c r="D5" s="393"/>
      <c r="E5" s="393"/>
      <c r="F5" s="393"/>
      <c r="G5" s="393"/>
      <c r="H5" s="393"/>
      <c r="I5" s="393"/>
      <c r="J5" s="380" t="s">
        <v>384</v>
      </c>
      <c r="K5" s="380"/>
      <c r="L5" s="380"/>
      <c r="M5" s="380"/>
      <c r="N5" s="380"/>
      <c r="O5" s="380"/>
      <c r="P5" s="380"/>
      <c r="Q5" s="381"/>
    </row>
    <row r="6" spans="1:17" s="256" customFormat="1" ht="12.75" customHeight="1" x14ac:dyDescent="0.25">
      <c r="A6" s="377"/>
      <c r="B6" s="394" t="s">
        <v>303</v>
      </c>
      <c r="C6" s="395"/>
      <c r="D6" s="395"/>
      <c r="E6" s="395"/>
      <c r="F6" s="394" t="s">
        <v>385</v>
      </c>
      <c r="G6" s="395"/>
      <c r="H6" s="395"/>
      <c r="I6" s="395"/>
      <c r="J6" s="394" t="s">
        <v>303</v>
      </c>
      <c r="K6" s="395"/>
      <c r="L6" s="395"/>
      <c r="M6" s="395"/>
      <c r="N6" s="374" t="s">
        <v>361</v>
      </c>
      <c r="O6" s="374"/>
      <c r="P6" s="374"/>
      <c r="Q6" s="382"/>
    </row>
    <row r="7" spans="1:17" s="256" customFormat="1" ht="12.75" customHeight="1" x14ac:dyDescent="0.25">
      <c r="A7" s="377"/>
      <c r="B7" s="374" t="s">
        <v>386</v>
      </c>
      <c r="C7" s="374" t="s">
        <v>387</v>
      </c>
      <c r="D7" s="374"/>
      <c r="E7" s="374"/>
      <c r="F7" s="374" t="s">
        <v>386</v>
      </c>
      <c r="G7" s="374" t="s">
        <v>387</v>
      </c>
      <c r="H7" s="374"/>
      <c r="I7" s="374"/>
      <c r="J7" s="374" t="s">
        <v>386</v>
      </c>
      <c r="K7" s="374" t="s">
        <v>387</v>
      </c>
      <c r="L7" s="374"/>
      <c r="M7" s="374"/>
      <c r="N7" s="374" t="s">
        <v>386</v>
      </c>
      <c r="O7" s="374" t="s">
        <v>387</v>
      </c>
      <c r="P7" s="374"/>
      <c r="Q7" s="382"/>
    </row>
    <row r="8" spans="1:17" s="256" customFormat="1" ht="12.75" customHeight="1" x14ac:dyDescent="0.25">
      <c r="A8" s="377"/>
      <c r="B8" s="374"/>
      <c r="C8" s="284" t="s">
        <v>311</v>
      </c>
      <c r="D8" s="374" t="s">
        <v>388</v>
      </c>
      <c r="E8" s="284" t="s">
        <v>311</v>
      </c>
      <c r="F8" s="374"/>
      <c r="G8" s="284" t="s">
        <v>311</v>
      </c>
      <c r="H8" s="374" t="s">
        <v>388</v>
      </c>
      <c r="I8" s="284" t="s">
        <v>311</v>
      </c>
      <c r="J8" s="374"/>
      <c r="K8" s="284" t="s">
        <v>311</v>
      </c>
      <c r="L8" s="374" t="s">
        <v>388</v>
      </c>
      <c r="M8" s="284" t="s">
        <v>311</v>
      </c>
      <c r="N8" s="374"/>
      <c r="O8" s="284" t="s">
        <v>311</v>
      </c>
      <c r="P8" s="374" t="s">
        <v>388</v>
      </c>
      <c r="Q8" s="286" t="s">
        <v>311</v>
      </c>
    </row>
    <row r="9" spans="1:17" s="256" customFormat="1" ht="26.4" x14ac:dyDescent="0.25">
      <c r="A9" s="377"/>
      <c r="B9" s="374"/>
      <c r="C9" s="284" t="s">
        <v>330</v>
      </c>
      <c r="D9" s="374"/>
      <c r="E9" s="284" t="s">
        <v>330</v>
      </c>
      <c r="F9" s="374"/>
      <c r="G9" s="284" t="s">
        <v>330</v>
      </c>
      <c r="H9" s="374"/>
      <c r="I9" s="284" t="s">
        <v>330</v>
      </c>
      <c r="J9" s="374"/>
      <c r="K9" s="284" t="s">
        <v>330</v>
      </c>
      <c r="L9" s="374"/>
      <c r="M9" s="284" t="s">
        <v>330</v>
      </c>
      <c r="N9" s="374"/>
      <c r="O9" s="284" t="s">
        <v>330</v>
      </c>
      <c r="P9" s="374"/>
      <c r="Q9" s="286" t="s">
        <v>330</v>
      </c>
    </row>
    <row r="10" spans="1:17" s="260" customFormat="1" ht="10.199999999999999" x14ac:dyDescent="0.25">
      <c r="A10" s="274">
        <v>1</v>
      </c>
      <c r="B10" s="276">
        <v>2</v>
      </c>
      <c r="C10" s="276">
        <v>3</v>
      </c>
      <c r="D10" s="276">
        <v>4</v>
      </c>
      <c r="E10" s="276">
        <v>5</v>
      </c>
      <c r="F10" s="276">
        <v>6</v>
      </c>
      <c r="G10" s="276">
        <v>7</v>
      </c>
      <c r="H10" s="276">
        <v>8</v>
      </c>
      <c r="I10" s="276">
        <v>9</v>
      </c>
      <c r="J10" s="276">
        <v>10</v>
      </c>
      <c r="K10" s="276">
        <v>11</v>
      </c>
      <c r="L10" s="276">
        <v>12</v>
      </c>
      <c r="M10" s="276">
        <v>13</v>
      </c>
      <c r="N10" s="276">
        <v>14</v>
      </c>
      <c r="O10" s="276">
        <v>15</v>
      </c>
      <c r="P10" s="276">
        <v>16</v>
      </c>
      <c r="Q10" s="277">
        <v>17</v>
      </c>
    </row>
    <row r="11" spans="1:17" x14ac:dyDescent="0.25">
      <c r="A11" s="297" t="s">
        <v>266</v>
      </c>
      <c r="B11" s="283">
        <v>4435.9773999999998</v>
      </c>
      <c r="C11" s="283">
        <v>0</v>
      </c>
      <c r="D11" s="283">
        <v>3042.6149999999998</v>
      </c>
      <c r="E11" s="283">
        <v>0</v>
      </c>
      <c r="F11" s="283">
        <v>-2550.2105000000001</v>
      </c>
      <c r="G11" s="283">
        <v>0</v>
      </c>
      <c r="H11" s="283">
        <v>-1709.9567000000006</v>
      </c>
      <c r="I11" s="283">
        <v>0</v>
      </c>
      <c r="J11" s="283">
        <v>146057.11489999999</v>
      </c>
      <c r="K11" s="283">
        <v>88175.78409999999</v>
      </c>
      <c r="L11" s="283">
        <v>133616.20360000001</v>
      </c>
      <c r="M11" s="283">
        <v>84933.668699999995</v>
      </c>
      <c r="N11" s="283">
        <v>52862.106799999994</v>
      </c>
      <c r="O11" s="283">
        <v>30821.060299999983</v>
      </c>
      <c r="P11" s="283">
        <v>49192.092800000013</v>
      </c>
      <c r="Q11" s="282">
        <v>30153.272799999992</v>
      </c>
    </row>
    <row r="12" spans="1:17" x14ac:dyDescent="0.25">
      <c r="A12" s="297" t="s">
        <v>267</v>
      </c>
      <c r="B12" s="283">
        <v>1846.2184999999999</v>
      </c>
      <c r="C12" s="283">
        <v>0</v>
      </c>
      <c r="D12" s="283">
        <v>608.77909999999997</v>
      </c>
      <c r="E12" s="283">
        <v>0</v>
      </c>
      <c r="F12" s="283">
        <v>-853.57920000000013</v>
      </c>
      <c r="G12" s="283">
        <v>0</v>
      </c>
      <c r="H12" s="283">
        <v>-552.8612999999998</v>
      </c>
      <c r="I12" s="283">
        <v>0</v>
      </c>
      <c r="J12" s="283">
        <v>21445.7022</v>
      </c>
      <c r="K12" s="283">
        <v>52.464500000000001</v>
      </c>
      <c r="L12" s="283">
        <v>19357.5825</v>
      </c>
      <c r="M12" s="283">
        <v>0</v>
      </c>
      <c r="N12" s="283">
        <v>15047.639800000001</v>
      </c>
      <c r="O12" s="283">
        <v>-190.08100000000002</v>
      </c>
      <c r="P12" s="283">
        <v>14465.887500000001</v>
      </c>
      <c r="Q12" s="282">
        <v>0</v>
      </c>
    </row>
    <row r="13" spans="1:17" x14ac:dyDescent="0.25">
      <c r="A13" s="297" t="s">
        <v>268</v>
      </c>
      <c r="B13" s="283">
        <v>16933.8796</v>
      </c>
      <c r="C13" s="283">
        <v>0</v>
      </c>
      <c r="D13" s="283">
        <v>14963.839400000001</v>
      </c>
      <c r="E13" s="283">
        <v>0</v>
      </c>
      <c r="F13" s="283">
        <v>14275.850699999999</v>
      </c>
      <c r="G13" s="283">
        <v>0</v>
      </c>
      <c r="H13" s="283">
        <v>14206.841100000001</v>
      </c>
      <c r="I13" s="283">
        <v>0</v>
      </c>
      <c r="J13" s="283">
        <v>36405.486300000004</v>
      </c>
      <c r="K13" s="283">
        <v>103.3117</v>
      </c>
      <c r="L13" s="283">
        <v>34577.037299999996</v>
      </c>
      <c r="M13" s="283">
        <v>65.681100000000001</v>
      </c>
      <c r="N13" s="283">
        <v>33291.880200000007</v>
      </c>
      <c r="O13" s="283">
        <v>-137.31700000000001</v>
      </c>
      <c r="P13" s="283">
        <v>32585.222799999996</v>
      </c>
      <c r="Q13" s="282">
        <v>-154.54559999999998</v>
      </c>
    </row>
    <row r="14" spans="1:17" x14ac:dyDescent="0.25">
      <c r="A14" s="297" t="s">
        <v>269</v>
      </c>
      <c r="B14" s="283">
        <v>3077.6660999999999</v>
      </c>
      <c r="C14" s="283">
        <v>0</v>
      </c>
      <c r="D14" s="283">
        <v>2604.6907000000001</v>
      </c>
      <c r="E14" s="283">
        <v>0</v>
      </c>
      <c r="F14" s="283">
        <v>-1039.8896</v>
      </c>
      <c r="G14" s="283">
        <v>0</v>
      </c>
      <c r="H14" s="283">
        <v>-990.16989999999987</v>
      </c>
      <c r="I14" s="283">
        <v>0</v>
      </c>
      <c r="J14" s="283">
        <v>30273.391100000001</v>
      </c>
      <c r="K14" s="283">
        <v>6197.5056000000004</v>
      </c>
      <c r="L14" s="283">
        <v>29096.098399999999</v>
      </c>
      <c r="M14" s="283">
        <v>6197.5056000000004</v>
      </c>
      <c r="N14" s="283">
        <v>18233.7955</v>
      </c>
      <c r="O14" s="283">
        <v>2137.4380000000006</v>
      </c>
      <c r="P14" s="283">
        <v>18160.020499999999</v>
      </c>
      <c r="Q14" s="282">
        <v>2137.4380000000006</v>
      </c>
    </row>
    <row r="15" spans="1:17" x14ac:dyDescent="0.25">
      <c r="A15" s="297" t="s">
        <v>270</v>
      </c>
      <c r="B15" s="283">
        <v>3902.6144999999997</v>
      </c>
      <c r="C15" s="283">
        <v>48.004399999999997</v>
      </c>
      <c r="D15" s="283">
        <v>2488.6691999999998</v>
      </c>
      <c r="E15" s="283">
        <v>48.004399999999997</v>
      </c>
      <c r="F15" s="283">
        <v>798.96499999999969</v>
      </c>
      <c r="G15" s="283">
        <v>0.5</v>
      </c>
      <c r="H15" s="283">
        <v>947.42889999999989</v>
      </c>
      <c r="I15" s="283">
        <v>48.004399999999997</v>
      </c>
      <c r="J15" s="283">
        <v>30811.005799999999</v>
      </c>
      <c r="K15" s="283">
        <v>14694.0553</v>
      </c>
      <c r="L15" s="283">
        <v>29341.4234</v>
      </c>
      <c r="M15" s="283">
        <v>14540.2264</v>
      </c>
      <c r="N15" s="283">
        <v>1620.0923999999977</v>
      </c>
      <c r="O15" s="283">
        <v>2979.5785999999989</v>
      </c>
      <c r="P15" s="283">
        <v>1396.4956999999995</v>
      </c>
      <c r="Q15" s="282">
        <v>2908.9661999999989</v>
      </c>
    </row>
    <row r="16" spans="1:17" x14ac:dyDescent="0.25">
      <c r="A16" s="297" t="s">
        <v>271</v>
      </c>
      <c r="B16" s="283">
        <v>2105.7188000000001</v>
      </c>
      <c r="C16" s="283">
        <v>0</v>
      </c>
      <c r="D16" s="283">
        <v>1660.2708</v>
      </c>
      <c r="E16" s="283">
        <v>0</v>
      </c>
      <c r="F16" s="283">
        <v>-133.1563000000001</v>
      </c>
      <c r="G16" s="283">
        <v>-8.4</v>
      </c>
      <c r="H16" s="283">
        <v>911.99400000000003</v>
      </c>
      <c r="I16" s="283">
        <v>0</v>
      </c>
      <c r="J16" s="283">
        <v>37945.008499999996</v>
      </c>
      <c r="K16" s="283">
        <v>6183.3207000000002</v>
      </c>
      <c r="L16" s="283">
        <v>36243.182099999998</v>
      </c>
      <c r="M16" s="283">
        <v>6127.1052</v>
      </c>
      <c r="N16" s="283">
        <v>26009.729499999994</v>
      </c>
      <c r="O16" s="283">
        <v>-1680.7083999999995</v>
      </c>
      <c r="P16" s="283">
        <v>25780.120799999997</v>
      </c>
      <c r="Q16" s="282">
        <v>-1690.8198000000002</v>
      </c>
    </row>
    <row r="17" spans="1:17" x14ac:dyDescent="0.25">
      <c r="A17" s="297" t="s">
        <v>272</v>
      </c>
      <c r="B17" s="283">
        <v>23455.064600000002</v>
      </c>
      <c r="C17" s="283">
        <v>134.05000000000001</v>
      </c>
      <c r="D17" s="283">
        <v>7723.2713000000003</v>
      </c>
      <c r="E17" s="283">
        <v>1.6999999999999999E-3</v>
      </c>
      <c r="F17" s="283">
        <v>6252.9441000000006</v>
      </c>
      <c r="G17" s="283">
        <v>-85.07559999999998</v>
      </c>
      <c r="H17" s="283">
        <v>5989.3760000000002</v>
      </c>
      <c r="I17" s="283">
        <v>1.6999999999999999E-3</v>
      </c>
      <c r="J17" s="283">
        <v>67204.587</v>
      </c>
      <c r="K17" s="283">
        <v>41014.570500000002</v>
      </c>
      <c r="L17" s="283">
        <v>42085.425999999999</v>
      </c>
      <c r="M17" s="283">
        <v>18647.2402</v>
      </c>
      <c r="N17" s="283">
        <v>16561.373800000001</v>
      </c>
      <c r="O17" s="283">
        <v>8458.3163000000022</v>
      </c>
      <c r="P17" s="283">
        <v>15203.229800000001</v>
      </c>
      <c r="Q17" s="282">
        <v>4049.7740000000013</v>
      </c>
    </row>
    <row r="18" spans="1:17" x14ac:dyDescent="0.25">
      <c r="A18" s="297" t="s">
        <v>273</v>
      </c>
      <c r="B18" s="283">
        <v>1272.0895</v>
      </c>
      <c r="C18" s="283">
        <v>0</v>
      </c>
      <c r="D18" s="283">
        <v>784.26780000000008</v>
      </c>
      <c r="E18" s="283">
        <v>0</v>
      </c>
      <c r="F18" s="283">
        <v>923.96440000000007</v>
      </c>
      <c r="G18" s="283">
        <v>0</v>
      </c>
      <c r="H18" s="283">
        <v>629.86570000000006</v>
      </c>
      <c r="I18" s="283">
        <v>0</v>
      </c>
      <c r="J18" s="283">
        <v>21639.790999999997</v>
      </c>
      <c r="K18" s="283">
        <v>7347.9614999999994</v>
      </c>
      <c r="L18" s="283">
        <v>17231.9463</v>
      </c>
      <c r="M18" s="283">
        <v>7270.8364999999994</v>
      </c>
      <c r="N18" s="283">
        <v>16203.474599999998</v>
      </c>
      <c r="O18" s="283">
        <v>4327.9125999999997</v>
      </c>
      <c r="P18" s="283">
        <v>12278.2233</v>
      </c>
      <c r="Q18" s="282">
        <v>4250.7875999999997</v>
      </c>
    </row>
    <row r="19" spans="1:17" x14ac:dyDescent="0.25">
      <c r="A19" s="297" t="s">
        <v>274</v>
      </c>
      <c r="B19" s="283">
        <v>1167.1154999999999</v>
      </c>
      <c r="C19" s="283">
        <v>0.1255</v>
      </c>
      <c r="D19" s="283">
        <v>633.28199999999993</v>
      </c>
      <c r="E19" s="283">
        <v>0</v>
      </c>
      <c r="F19" s="283">
        <v>-362.40260000000012</v>
      </c>
      <c r="G19" s="283">
        <v>-534.64559999999994</v>
      </c>
      <c r="H19" s="283">
        <v>-458.09530000000018</v>
      </c>
      <c r="I19" s="283">
        <v>0</v>
      </c>
      <c r="J19" s="283">
        <v>25084.284599999999</v>
      </c>
      <c r="K19" s="283">
        <v>12658.8771</v>
      </c>
      <c r="L19" s="283">
        <v>24206.384300000002</v>
      </c>
      <c r="M19" s="283">
        <v>12658.8771</v>
      </c>
      <c r="N19" s="283">
        <v>14385.091099999998</v>
      </c>
      <c r="O19" s="283">
        <v>8911.3096999999998</v>
      </c>
      <c r="P19" s="283">
        <v>14103.272200000001</v>
      </c>
      <c r="Q19" s="282">
        <v>8911.3096999999998</v>
      </c>
    </row>
    <row r="20" spans="1:17" x14ac:dyDescent="0.25">
      <c r="A20" s="297" t="s">
        <v>275</v>
      </c>
      <c r="B20" s="283">
        <v>8265.1915000000008</v>
      </c>
      <c r="C20" s="283">
        <v>0</v>
      </c>
      <c r="D20" s="283">
        <v>7438.9308000000001</v>
      </c>
      <c r="E20" s="283">
        <v>0</v>
      </c>
      <c r="F20" s="283">
        <v>6226.366500000001</v>
      </c>
      <c r="G20" s="283">
        <v>0</v>
      </c>
      <c r="H20" s="283">
        <v>6106.8140000000003</v>
      </c>
      <c r="I20" s="283">
        <v>0</v>
      </c>
      <c r="J20" s="283">
        <v>20387.643100000001</v>
      </c>
      <c r="K20" s="283">
        <v>12748.499599999999</v>
      </c>
      <c r="L20" s="283">
        <v>19144.263000000003</v>
      </c>
      <c r="M20" s="283">
        <v>12748.499599999999</v>
      </c>
      <c r="N20" s="283">
        <v>1143.5665000000008</v>
      </c>
      <c r="O20" s="283">
        <v>2079.7239999999983</v>
      </c>
      <c r="P20" s="283">
        <v>1144.5551000000014</v>
      </c>
      <c r="Q20" s="282">
        <v>2079.7239999999983</v>
      </c>
    </row>
    <row r="21" spans="1:17" x14ac:dyDescent="0.25">
      <c r="A21" s="297" t="s">
        <v>276</v>
      </c>
      <c r="B21" s="283">
        <v>12201.35</v>
      </c>
      <c r="C21" s="283">
        <v>0</v>
      </c>
      <c r="D21" s="283">
        <v>11212.7857</v>
      </c>
      <c r="E21" s="283">
        <v>0</v>
      </c>
      <c r="F21" s="283">
        <v>10502.6278</v>
      </c>
      <c r="G21" s="283">
        <v>-105.468</v>
      </c>
      <c r="H21" s="283">
        <v>10277.448700000001</v>
      </c>
      <c r="I21" s="283">
        <v>0</v>
      </c>
      <c r="J21" s="283">
        <v>47825.563999999998</v>
      </c>
      <c r="K21" s="283">
        <v>30249.884000000002</v>
      </c>
      <c r="L21" s="283">
        <v>46645.086199999998</v>
      </c>
      <c r="M21" s="283">
        <v>30000.377600000003</v>
      </c>
      <c r="N21" s="283">
        <v>31414.144199999999</v>
      </c>
      <c r="O21" s="283">
        <v>25892.634400000003</v>
      </c>
      <c r="P21" s="283">
        <v>31408.505299999997</v>
      </c>
      <c r="Q21" s="282">
        <v>25897.938800000004</v>
      </c>
    </row>
    <row r="22" spans="1:17" x14ac:dyDescent="0.25">
      <c r="A22" s="297" t="s">
        <v>277</v>
      </c>
      <c r="B22" s="283">
        <v>7234.4208999999992</v>
      </c>
      <c r="C22" s="283">
        <v>2.5857000000000001</v>
      </c>
      <c r="D22" s="283">
        <v>5536.1314999999995</v>
      </c>
      <c r="E22" s="283">
        <v>2.5857000000000001</v>
      </c>
      <c r="F22" s="283">
        <v>4422.026499999999</v>
      </c>
      <c r="G22" s="283">
        <v>0</v>
      </c>
      <c r="H22" s="283">
        <v>4642.1103999999996</v>
      </c>
      <c r="I22" s="283">
        <v>2.5857000000000001</v>
      </c>
      <c r="J22" s="283">
        <v>41432.1679</v>
      </c>
      <c r="K22" s="283">
        <v>11790.5558</v>
      </c>
      <c r="L22" s="283">
        <v>37907.532200000001</v>
      </c>
      <c r="M22" s="283">
        <v>11686.734700000001</v>
      </c>
      <c r="N22" s="283">
        <v>24397.602900000002</v>
      </c>
      <c r="O22" s="283">
        <v>11707.1032</v>
      </c>
      <c r="P22" s="283">
        <v>23731.680800000002</v>
      </c>
      <c r="Q22" s="282">
        <v>11603.2821</v>
      </c>
    </row>
    <row r="23" spans="1:17" x14ac:dyDescent="0.25">
      <c r="A23" s="297" t="s">
        <v>278</v>
      </c>
      <c r="B23" s="283">
        <v>12018.428899999999</v>
      </c>
      <c r="C23" s="283">
        <v>11.032999999999999</v>
      </c>
      <c r="D23" s="283">
        <v>4809.7689</v>
      </c>
      <c r="E23" s="283">
        <v>0</v>
      </c>
      <c r="F23" s="283">
        <v>5957.2707999999993</v>
      </c>
      <c r="G23" s="283">
        <v>11.032999999999999</v>
      </c>
      <c r="H23" s="283">
        <v>2233.9687000000004</v>
      </c>
      <c r="I23" s="283">
        <v>0</v>
      </c>
      <c r="J23" s="283">
        <v>75489.823599999989</v>
      </c>
      <c r="K23" s="283">
        <v>23229.640899999999</v>
      </c>
      <c r="L23" s="283">
        <v>68528.419099999999</v>
      </c>
      <c r="M23" s="283">
        <v>23229.640899999999</v>
      </c>
      <c r="N23" s="283">
        <v>6639.0448999999935</v>
      </c>
      <c r="O23" s="283">
        <v>15585.358799999998</v>
      </c>
      <c r="P23" s="283">
        <v>5389.9167000000016</v>
      </c>
      <c r="Q23" s="282">
        <v>15585.358799999998</v>
      </c>
    </row>
    <row r="24" spans="1:17" x14ac:dyDescent="0.25">
      <c r="A24" s="297" t="s">
        <v>279</v>
      </c>
      <c r="B24" s="283">
        <v>297391.64379999996</v>
      </c>
      <c r="C24" s="283">
        <v>0</v>
      </c>
      <c r="D24" s="283">
        <v>294824.70769999997</v>
      </c>
      <c r="E24" s="283">
        <v>0</v>
      </c>
      <c r="F24" s="283">
        <v>292832.53029999998</v>
      </c>
      <c r="G24" s="283">
        <v>-503.12959999999998</v>
      </c>
      <c r="H24" s="283">
        <v>291706.22359999997</v>
      </c>
      <c r="I24" s="283">
        <v>0</v>
      </c>
      <c r="J24" s="283">
        <v>108676.6499</v>
      </c>
      <c r="K24" s="283">
        <v>1792.7736</v>
      </c>
      <c r="L24" s="283">
        <v>103921.8315</v>
      </c>
      <c r="M24" s="283">
        <v>1675.8572999999999</v>
      </c>
      <c r="N24" s="283">
        <v>98777.127999999997</v>
      </c>
      <c r="O24" s="283">
        <v>1092.4965999999999</v>
      </c>
      <c r="P24" s="283">
        <v>95824.871799999994</v>
      </c>
      <c r="Q24" s="282">
        <v>975.58029999999985</v>
      </c>
    </row>
    <row r="25" spans="1:17" x14ac:dyDescent="0.25">
      <c r="A25" s="297" t="s">
        <v>280</v>
      </c>
      <c r="B25" s="283">
        <v>7615.7717000000002</v>
      </c>
      <c r="C25" s="283">
        <v>0</v>
      </c>
      <c r="D25" s="283">
        <v>5336.4126000000006</v>
      </c>
      <c r="E25" s="283">
        <v>0</v>
      </c>
      <c r="F25" s="283">
        <v>558.34180000000106</v>
      </c>
      <c r="G25" s="283">
        <v>0</v>
      </c>
      <c r="H25" s="283">
        <v>633.01480000000083</v>
      </c>
      <c r="I25" s="283">
        <v>0</v>
      </c>
      <c r="J25" s="283">
        <v>89032.464300000007</v>
      </c>
      <c r="K25" s="283">
        <v>40053.767999999996</v>
      </c>
      <c r="L25" s="283">
        <v>82529.261100000003</v>
      </c>
      <c r="M25" s="283">
        <v>40036.144999999997</v>
      </c>
      <c r="N25" s="283">
        <v>41985.569400000008</v>
      </c>
      <c r="O25" s="283">
        <v>23761.687299999998</v>
      </c>
      <c r="P25" s="283">
        <v>39539.360800000002</v>
      </c>
      <c r="Q25" s="282">
        <v>23744.264299999995</v>
      </c>
    </row>
    <row r="26" spans="1:17" x14ac:dyDescent="0.25">
      <c r="A26" s="297" t="s">
        <v>281</v>
      </c>
      <c r="B26" s="283">
        <v>15723.019400000001</v>
      </c>
      <c r="C26" s="283">
        <v>0</v>
      </c>
      <c r="D26" s="283">
        <v>4211.1113000000005</v>
      </c>
      <c r="E26" s="283">
        <v>0</v>
      </c>
      <c r="F26" s="283">
        <v>1956.8780000000006</v>
      </c>
      <c r="G26" s="283">
        <v>0</v>
      </c>
      <c r="H26" s="283">
        <v>-4581.2900999999983</v>
      </c>
      <c r="I26" s="283">
        <v>0</v>
      </c>
      <c r="J26" s="283">
        <v>29638.116099999999</v>
      </c>
      <c r="K26" s="283">
        <v>1202.4364</v>
      </c>
      <c r="L26" s="283">
        <v>18403.2628</v>
      </c>
      <c r="M26" s="283">
        <v>1202.4364</v>
      </c>
      <c r="N26" s="283">
        <v>14348.333899999998</v>
      </c>
      <c r="O26" s="283">
        <v>-333.34569999999985</v>
      </c>
      <c r="P26" s="283">
        <v>11576.474300000002</v>
      </c>
      <c r="Q26" s="282">
        <v>-333.34569999999985</v>
      </c>
    </row>
    <row r="27" spans="1:17" x14ac:dyDescent="0.25">
      <c r="A27" s="297" t="s">
        <v>282</v>
      </c>
      <c r="B27" s="283">
        <v>6800.1156000000001</v>
      </c>
      <c r="C27" s="283">
        <v>0</v>
      </c>
      <c r="D27" s="283">
        <v>1688.4269000000002</v>
      </c>
      <c r="E27" s="283">
        <v>0</v>
      </c>
      <c r="F27" s="283">
        <v>-614.58839999999964</v>
      </c>
      <c r="G27" s="283">
        <v>0</v>
      </c>
      <c r="H27" s="283">
        <v>-461.45849999999996</v>
      </c>
      <c r="I27" s="283">
        <v>0</v>
      </c>
      <c r="J27" s="283">
        <v>61894.070299999999</v>
      </c>
      <c r="K27" s="283">
        <v>21557.674900000002</v>
      </c>
      <c r="L27" s="283">
        <v>57606.7048</v>
      </c>
      <c r="M27" s="283">
        <v>21395.752700000001</v>
      </c>
      <c r="N27" s="283">
        <v>-4511.0823000000019</v>
      </c>
      <c r="O27" s="283">
        <v>-9602.3398999999954</v>
      </c>
      <c r="P27" s="283">
        <v>-2373.3842999999979</v>
      </c>
      <c r="Q27" s="282">
        <v>-9445.6514999999963</v>
      </c>
    </row>
    <row r="28" spans="1:17" x14ac:dyDescent="0.25">
      <c r="A28" s="297" t="s">
        <v>283</v>
      </c>
      <c r="B28" s="283">
        <v>5068.6632</v>
      </c>
      <c r="C28" s="283">
        <v>0</v>
      </c>
      <c r="D28" s="283">
        <v>1219.5104999999999</v>
      </c>
      <c r="E28" s="283">
        <v>0</v>
      </c>
      <c r="F28" s="283">
        <v>-1964.7717000000002</v>
      </c>
      <c r="G28" s="283">
        <v>0</v>
      </c>
      <c r="H28" s="283">
        <v>-2096.0597000000002</v>
      </c>
      <c r="I28" s="283">
        <v>0</v>
      </c>
      <c r="J28" s="283">
        <v>42157.371100000004</v>
      </c>
      <c r="K28" s="283">
        <v>0</v>
      </c>
      <c r="L28" s="283">
        <v>35906.351200000005</v>
      </c>
      <c r="M28" s="283">
        <v>0</v>
      </c>
      <c r="N28" s="283">
        <v>37154.686200000004</v>
      </c>
      <c r="O28" s="283">
        <v>0</v>
      </c>
      <c r="P28" s="283">
        <v>35906.351200000005</v>
      </c>
      <c r="Q28" s="282">
        <v>0</v>
      </c>
    </row>
    <row r="29" spans="1:17" x14ac:dyDescent="0.25">
      <c r="A29" s="297" t="s">
        <v>284</v>
      </c>
      <c r="B29" s="283">
        <v>1541.1742999999999</v>
      </c>
      <c r="C29" s="283">
        <v>0</v>
      </c>
      <c r="D29" s="283">
        <v>891.72529999999995</v>
      </c>
      <c r="E29" s="283">
        <v>0</v>
      </c>
      <c r="F29" s="283">
        <v>357.52240000000006</v>
      </c>
      <c r="G29" s="283">
        <v>0</v>
      </c>
      <c r="H29" s="283">
        <v>303.35079999999994</v>
      </c>
      <c r="I29" s="283">
        <v>0</v>
      </c>
      <c r="J29" s="283">
        <v>22104.524300000001</v>
      </c>
      <c r="K29" s="283">
        <v>1191.4493</v>
      </c>
      <c r="L29" s="283">
        <v>21548.9146</v>
      </c>
      <c r="M29" s="283">
        <v>1191.4493</v>
      </c>
      <c r="N29" s="283">
        <v>17271.259300000002</v>
      </c>
      <c r="O29" s="283">
        <v>790.89170000000001</v>
      </c>
      <c r="P29" s="283">
        <v>17369.064900000001</v>
      </c>
      <c r="Q29" s="282">
        <v>790.89170000000001</v>
      </c>
    </row>
    <row r="30" spans="1:17" x14ac:dyDescent="0.25">
      <c r="A30" s="297" t="s">
        <v>285</v>
      </c>
      <c r="B30" s="283">
        <v>369911.9705</v>
      </c>
      <c r="C30" s="283">
        <v>0</v>
      </c>
      <c r="D30" s="283">
        <v>330122.92219999997</v>
      </c>
      <c r="E30" s="283">
        <v>0</v>
      </c>
      <c r="F30" s="283">
        <v>316386.038</v>
      </c>
      <c r="G30" s="283">
        <v>-3240.4191000000001</v>
      </c>
      <c r="H30" s="283">
        <v>301718.85769999999</v>
      </c>
      <c r="I30" s="283">
        <v>0</v>
      </c>
      <c r="J30" s="283">
        <v>379623.87640000001</v>
      </c>
      <c r="K30" s="283">
        <v>0.26869999999999999</v>
      </c>
      <c r="L30" s="283">
        <v>282109.03130000003</v>
      </c>
      <c r="M30" s="283">
        <v>0.26869999999999999</v>
      </c>
      <c r="N30" s="283">
        <v>214488.62780000002</v>
      </c>
      <c r="O30" s="283">
        <v>-308.69349999999997</v>
      </c>
      <c r="P30" s="283">
        <v>194242.90220000001</v>
      </c>
      <c r="Q30" s="282">
        <v>-308.69349999999997</v>
      </c>
    </row>
    <row r="31" spans="1:17" x14ac:dyDescent="0.25">
      <c r="A31" s="297" t="s">
        <v>286</v>
      </c>
      <c r="B31" s="283">
        <v>94516.05</v>
      </c>
      <c r="C31" s="283">
        <v>1641.8005000000001</v>
      </c>
      <c r="D31" s="283">
        <v>79004.599300000002</v>
      </c>
      <c r="E31" s="283">
        <v>0</v>
      </c>
      <c r="F31" s="283">
        <v>78745.463700000008</v>
      </c>
      <c r="G31" s="283">
        <v>0</v>
      </c>
      <c r="H31" s="283">
        <v>75580.496899999998</v>
      </c>
      <c r="I31" s="283">
        <v>0</v>
      </c>
      <c r="J31" s="283">
        <v>231380.24550000002</v>
      </c>
      <c r="K31" s="283">
        <v>0</v>
      </c>
      <c r="L31" s="283">
        <v>204319.45070000002</v>
      </c>
      <c r="M31" s="283">
        <v>0</v>
      </c>
      <c r="N31" s="283">
        <v>208626.81790000002</v>
      </c>
      <c r="O31" s="283">
        <v>0</v>
      </c>
      <c r="P31" s="283">
        <v>201706.56920000003</v>
      </c>
      <c r="Q31" s="282">
        <v>0</v>
      </c>
    </row>
    <row r="32" spans="1:17" x14ac:dyDescent="0.25">
      <c r="A32" s="297" t="s">
        <v>287</v>
      </c>
      <c r="B32" s="283">
        <v>28755.451699999998</v>
      </c>
      <c r="C32" s="283">
        <v>0</v>
      </c>
      <c r="D32" s="283">
        <v>16356.1844</v>
      </c>
      <c r="E32" s="283">
        <v>0</v>
      </c>
      <c r="F32" s="283">
        <v>12985.470999999998</v>
      </c>
      <c r="G32" s="283">
        <v>0</v>
      </c>
      <c r="H32" s="283">
        <v>8765.2605000000003</v>
      </c>
      <c r="I32" s="283">
        <v>0</v>
      </c>
      <c r="J32" s="283">
        <v>101872.8726</v>
      </c>
      <c r="K32" s="283">
        <v>2765.9398000000001</v>
      </c>
      <c r="L32" s="283">
        <v>87863.660499999998</v>
      </c>
      <c r="M32" s="283">
        <v>1431.8578</v>
      </c>
      <c r="N32" s="283">
        <v>37113.621500000008</v>
      </c>
      <c r="O32" s="283">
        <v>-956.28719999999976</v>
      </c>
      <c r="P32" s="283">
        <v>34999.721999999994</v>
      </c>
      <c r="Q32" s="282">
        <v>-1772.3369</v>
      </c>
    </row>
    <row r="33" spans="1:17" x14ac:dyDescent="0.25">
      <c r="A33" s="297" t="s">
        <v>288</v>
      </c>
      <c r="B33" s="283">
        <v>10114.711200000002</v>
      </c>
      <c r="C33" s="283">
        <v>0</v>
      </c>
      <c r="D33" s="283">
        <v>4573.6463999999996</v>
      </c>
      <c r="E33" s="283">
        <v>0</v>
      </c>
      <c r="F33" s="283">
        <v>1594.7767000000022</v>
      </c>
      <c r="G33" s="283">
        <v>0</v>
      </c>
      <c r="H33" s="283">
        <v>1896.5349999999999</v>
      </c>
      <c r="I33" s="283">
        <v>0</v>
      </c>
      <c r="J33" s="283">
        <v>33841.476300000002</v>
      </c>
      <c r="K33" s="283">
        <v>0</v>
      </c>
      <c r="L33" s="283">
        <v>25876.405600000002</v>
      </c>
      <c r="M33" s="283">
        <v>0</v>
      </c>
      <c r="N33" s="283">
        <v>26763.746300000003</v>
      </c>
      <c r="O33" s="283">
        <v>0</v>
      </c>
      <c r="P33" s="283">
        <v>23515.721300000001</v>
      </c>
      <c r="Q33" s="282">
        <v>0</v>
      </c>
    </row>
    <row r="34" spans="1:17" x14ac:dyDescent="0.25">
      <c r="A34" s="297" t="s">
        <v>289</v>
      </c>
      <c r="B34" s="283">
        <v>7462.1211000000003</v>
      </c>
      <c r="C34" s="283">
        <v>642.726</v>
      </c>
      <c r="D34" s="283">
        <v>1663.1809000000001</v>
      </c>
      <c r="E34" s="283">
        <v>0</v>
      </c>
      <c r="F34" s="283">
        <v>541.86419999999998</v>
      </c>
      <c r="G34" s="283">
        <v>478.06970000000001</v>
      </c>
      <c r="H34" s="283">
        <v>465.0027</v>
      </c>
      <c r="I34" s="283">
        <v>0</v>
      </c>
      <c r="J34" s="283">
        <v>38304.746400000004</v>
      </c>
      <c r="K34" s="283">
        <v>869.33450000000005</v>
      </c>
      <c r="L34" s="283">
        <v>29434.4427</v>
      </c>
      <c r="M34" s="283">
        <v>160.67540000000002</v>
      </c>
      <c r="N34" s="283">
        <v>24211.104500000005</v>
      </c>
      <c r="O34" s="283">
        <v>-3404.2084999999997</v>
      </c>
      <c r="P34" s="283">
        <v>20380.750899999999</v>
      </c>
      <c r="Q34" s="282">
        <v>-3571.4505999999997</v>
      </c>
    </row>
    <row r="35" spans="1:17" x14ac:dyDescent="0.25">
      <c r="A35" s="297" t="s">
        <v>290</v>
      </c>
      <c r="B35" s="283">
        <v>1114.1532</v>
      </c>
      <c r="C35" s="283">
        <v>80.891300000000001</v>
      </c>
      <c r="D35" s="283">
        <v>791.87329999999997</v>
      </c>
      <c r="E35" s="283">
        <v>33.522100000000002</v>
      </c>
      <c r="F35" s="283">
        <v>560.58159999999998</v>
      </c>
      <c r="G35" s="283">
        <v>0</v>
      </c>
      <c r="H35" s="283">
        <v>440.5496</v>
      </c>
      <c r="I35" s="283">
        <v>33.522100000000002</v>
      </c>
      <c r="J35" s="283">
        <v>1546.7146</v>
      </c>
      <c r="K35" s="283">
        <v>0</v>
      </c>
      <c r="L35" s="283">
        <v>1094.5438999999999</v>
      </c>
      <c r="M35" s="283">
        <v>0</v>
      </c>
      <c r="N35" s="283">
        <v>1116.3869999999999</v>
      </c>
      <c r="O35" s="283">
        <v>0</v>
      </c>
      <c r="P35" s="283">
        <v>1094.5438999999999</v>
      </c>
      <c r="Q35" s="282">
        <v>0</v>
      </c>
    </row>
    <row r="36" spans="1:17" x14ac:dyDescent="0.25">
      <c r="A36" s="297" t="s">
        <v>291</v>
      </c>
      <c r="B36" s="283">
        <v>5190.4971000000005</v>
      </c>
      <c r="C36" s="283">
        <v>99.312899999999999</v>
      </c>
      <c r="D36" s="283">
        <v>3782.7901000000002</v>
      </c>
      <c r="E36" s="283">
        <v>99.312899999999999</v>
      </c>
      <c r="F36" s="283">
        <v>2804.2127000000005</v>
      </c>
      <c r="G36" s="283">
        <v>-6.6119000000000057</v>
      </c>
      <c r="H36" s="283">
        <v>2430.9857000000002</v>
      </c>
      <c r="I36" s="283">
        <v>99.312899999999999</v>
      </c>
      <c r="J36" s="283">
        <v>2930.6260000000002</v>
      </c>
      <c r="K36" s="283">
        <v>0</v>
      </c>
      <c r="L36" s="283">
        <v>1942.9444000000001</v>
      </c>
      <c r="M36" s="283">
        <v>0</v>
      </c>
      <c r="N36" s="283">
        <v>2337.3059000000003</v>
      </c>
      <c r="O36" s="283">
        <v>0</v>
      </c>
      <c r="P36" s="283">
        <v>1919.0777</v>
      </c>
      <c r="Q36" s="282">
        <v>0</v>
      </c>
    </row>
    <row r="37" spans="1:17" x14ac:dyDescent="0.25">
      <c r="A37" s="309" t="s">
        <v>292</v>
      </c>
      <c r="B37" s="310">
        <v>949121.07860000001</v>
      </c>
      <c r="C37" s="310">
        <v>2660.5293000000001</v>
      </c>
      <c r="D37" s="310">
        <v>807974.39309999999</v>
      </c>
      <c r="E37" s="310">
        <v>183.42680000000001</v>
      </c>
      <c r="F37" s="310">
        <v>751165.09790000005</v>
      </c>
      <c r="G37" s="310">
        <v>-3994.1471000000001</v>
      </c>
      <c r="H37" s="310">
        <v>719036.23329999996</v>
      </c>
      <c r="I37" s="310">
        <v>183.42680000000001</v>
      </c>
      <c r="J37" s="310">
        <v>1745005.3237999999</v>
      </c>
      <c r="K37" s="310">
        <v>323880.07649999997</v>
      </c>
      <c r="L37" s="310">
        <v>1490537.3894999996</v>
      </c>
      <c r="M37" s="310">
        <v>295200.83620000008</v>
      </c>
      <c r="N37" s="310">
        <v>977493.04759999993</v>
      </c>
      <c r="O37" s="310">
        <v>121932.5303</v>
      </c>
      <c r="P37" s="310">
        <v>920541.24920000008</v>
      </c>
      <c r="Q37" s="311">
        <v>115811.7447</v>
      </c>
    </row>
    <row r="38" spans="1:17" x14ac:dyDescent="0.25">
      <c r="A38" s="297" t="s">
        <v>358</v>
      </c>
      <c r="B38" s="283">
        <v>8546623.9139999989</v>
      </c>
      <c r="C38" s="283">
        <v>30151.675999999999</v>
      </c>
      <c r="D38" s="283">
        <v>7692826.5177000016</v>
      </c>
      <c r="E38" s="283">
        <v>1305.1836000000001</v>
      </c>
      <c r="F38" s="283">
        <v>-386758.63600000035</v>
      </c>
      <c r="G38" s="283">
        <v>14675.955899999997</v>
      </c>
      <c r="H38" s="283">
        <v>-646757.07559999928</v>
      </c>
      <c r="I38" s="283">
        <v>77.07630000000006</v>
      </c>
      <c r="J38" s="283">
        <v>2965256.3728</v>
      </c>
      <c r="K38" s="283">
        <v>419928.49530000001</v>
      </c>
      <c r="L38" s="283">
        <v>874133.66070000001</v>
      </c>
      <c r="M38" s="283">
        <v>1272.9288999999999</v>
      </c>
      <c r="N38" s="283">
        <v>822766.29299999983</v>
      </c>
      <c r="O38" s="283">
        <v>34800.82959999991</v>
      </c>
      <c r="P38" s="283">
        <v>566639.89060000004</v>
      </c>
      <c r="Q38" s="282">
        <v>468.05129999999997</v>
      </c>
    </row>
    <row r="39" spans="1:17" ht="13.8" thickBot="1" x14ac:dyDescent="0.3">
      <c r="A39" s="291" t="s">
        <v>359</v>
      </c>
      <c r="B39" s="292">
        <v>9495744.9925999995</v>
      </c>
      <c r="C39" s="292">
        <v>32812.205300000001</v>
      </c>
      <c r="D39" s="292">
        <v>8500800.9108000025</v>
      </c>
      <c r="E39" s="292">
        <v>1488.6104</v>
      </c>
      <c r="F39" s="292">
        <v>364406.4618999997</v>
      </c>
      <c r="G39" s="292">
        <v>10681.808799999997</v>
      </c>
      <c r="H39" s="292">
        <v>72279.15770000068</v>
      </c>
      <c r="I39" s="292">
        <v>260.50310000000007</v>
      </c>
      <c r="J39" s="292">
        <v>4710261.6965999994</v>
      </c>
      <c r="K39" s="292">
        <v>743808.57180000003</v>
      </c>
      <c r="L39" s="292">
        <v>2364671.0501999995</v>
      </c>
      <c r="M39" s="292">
        <v>296473.76510000008</v>
      </c>
      <c r="N39" s="292">
        <v>1800259.3405999998</v>
      </c>
      <c r="O39" s="292">
        <v>156733.35989999992</v>
      </c>
      <c r="P39" s="292">
        <v>1487181.1398</v>
      </c>
      <c r="Q39" s="293">
        <v>116279.796</v>
      </c>
    </row>
    <row r="40" spans="1:17" ht="13.8" thickTop="1" x14ac:dyDescent="0.25">
      <c r="N40" s="296">
        <f>+O39/K39</f>
        <v>0.21071733486575547</v>
      </c>
    </row>
    <row r="41" spans="1:17" x14ac:dyDescent="0.25">
      <c r="N41" s="296">
        <f>+M38-Q38</f>
        <v>804.87759999999992</v>
      </c>
    </row>
    <row r="42" spans="1:17" x14ac:dyDescent="0.25">
      <c r="N42" s="302">
        <f>+M38/N41</f>
        <v>1.5815186060588591</v>
      </c>
    </row>
  </sheetData>
  <mergeCells count="21">
    <mergeCell ref="F7:F9"/>
    <mergeCell ref="G7:I7"/>
    <mergeCell ref="J7:J9"/>
    <mergeCell ref="K7:M7"/>
    <mergeCell ref="N7:N9"/>
    <mergeCell ref="O1:Q1"/>
    <mergeCell ref="A3:Q3"/>
    <mergeCell ref="A5:A9"/>
    <mergeCell ref="B5:I5"/>
    <mergeCell ref="J5:Q5"/>
    <mergeCell ref="B6:E6"/>
    <mergeCell ref="F6:I6"/>
    <mergeCell ref="J6:M6"/>
    <mergeCell ref="N6:Q6"/>
    <mergeCell ref="B7:B9"/>
    <mergeCell ref="O7:Q7"/>
    <mergeCell ref="D8:D9"/>
    <mergeCell ref="H8:H9"/>
    <mergeCell ref="L8:L9"/>
    <mergeCell ref="P8:P9"/>
    <mergeCell ref="C7:E7"/>
  </mergeCells>
  <conditionalFormatting sqref="B11:XFD39">
    <cfRule type="cellIs" dxfId="0" priority="1" operator="equal">
      <formula>0</formula>
    </cfRule>
  </conditionalFormatting>
  <pageMargins left="0.39370078740157483" right="0.39370078740157483" top="0.74803149606299213" bottom="0.59055118110236227" header="0.31496062992125984" footer="0.31496062992125984"/>
  <pageSetup paperSize="9" scale="76" fitToHeight="0" orientation="landscape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31"/>
  <sheetViews>
    <sheetView tabSelected="1" workbookViewId="0">
      <selection activeCell="H8" sqref="H8:H9"/>
    </sheetView>
  </sheetViews>
  <sheetFormatPr defaultColWidth="9.109375" defaultRowHeight="13.2" x14ac:dyDescent="0.25"/>
  <cols>
    <col min="1" max="1" width="18.109375" style="285" customWidth="1"/>
    <col min="2" max="2" width="11.33203125" style="296" bestFit="1" customWidth="1"/>
    <col min="3" max="3" width="9.109375" style="296"/>
    <col min="4" max="4" width="11.109375" style="296" customWidth="1"/>
    <col min="5" max="5" width="9.109375" style="296"/>
    <col min="6" max="6" width="11.88671875" style="296" bestFit="1" customWidth="1"/>
    <col min="7" max="7" width="9.109375" style="296"/>
    <col min="8" max="8" width="12" style="296" customWidth="1"/>
    <col min="9" max="9" width="9.109375" style="296"/>
    <col min="10" max="10" width="11.33203125" style="296" bestFit="1" customWidth="1"/>
    <col min="11" max="11" width="9.6640625" style="296" bestFit="1" customWidth="1"/>
    <col min="12" max="12" width="10" style="296" customWidth="1"/>
    <col min="13" max="13" width="9.109375" style="296"/>
    <col min="14" max="15" width="9.6640625" style="296" bestFit="1" customWidth="1"/>
    <col min="16" max="16" width="10.88671875" style="296" customWidth="1"/>
    <col min="17" max="16384" width="9.109375" style="296"/>
  </cols>
  <sheetData>
    <row r="1" spans="1:17" s="295" customFormat="1" ht="13.2" customHeight="1" x14ac:dyDescent="0.25">
      <c r="P1" s="314"/>
      <c r="Q1" s="315" t="s">
        <v>491</v>
      </c>
    </row>
    <row r="2" spans="1:17" s="295" customFormat="1" x14ac:dyDescent="0.25">
      <c r="O2" s="313"/>
      <c r="P2" s="313"/>
      <c r="Q2" s="313"/>
    </row>
    <row r="3" spans="1:17" s="295" customFormat="1" ht="28.2" customHeight="1" x14ac:dyDescent="0.25">
      <c r="A3" s="384" t="s">
        <v>492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</row>
    <row r="4" spans="1:17" s="295" customFormat="1" ht="13.8" thickBot="1" x14ac:dyDescent="0.3"/>
    <row r="5" spans="1:17" s="256" customFormat="1" ht="13.8" thickTop="1" x14ac:dyDescent="0.25">
      <c r="A5" s="376" t="s">
        <v>350</v>
      </c>
      <c r="B5" s="393" t="s">
        <v>383</v>
      </c>
      <c r="C5" s="393"/>
      <c r="D5" s="393"/>
      <c r="E5" s="393"/>
      <c r="F5" s="393"/>
      <c r="G5" s="393"/>
      <c r="H5" s="393"/>
      <c r="I5" s="393"/>
      <c r="J5" s="380" t="s">
        <v>384</v>
      </c>
      <c r="K5" s="380"/>
      <c r="L5" s="380"/>
      <c r="M5" s="380"/>
      <c r="N5" s="380"/>
      <c r="O5" s="380"/>
      <c r="P5" s="380"/>
      <c r="Q5" s="381"/>
    </row>
    <row r="6" spans="1:17" s="256" customFormat="1" x14ac:dyDescent="0.25">
      <c r="A6" s="377"/>
      <c r="B6" s="394" t="s">
        <v>303</v>
      </c>
      <c r="C6" s="395"/>
      <c r="D6" s="395"/>
      <c r="E6" s="395"/>
      <c r="F6" s="394" t="s">
        <v>361</v>
      </c>
      <c r="G6" s="395"/>
      <c r="H6" s="395"/>
      <c r="I6" s="395"/>
      <c r="J6" s="394" t="s">
        <v>303</v>
      </c>
      <c r="K6" s="395"/>
      <c r="L6" s="395"/>
      <c r="M6" s="395"/>
      <c r="N6" s="374" t="s">
        <v>385</v>
      </c>
      <c r="O6" s="374"/>
      <c r="P6" s="374"/>
      <c r="Q6" s="382"/>
    </row>
    <row r="7" spans="1:17" s="256" customFormat="1" x14ac:dyDescent="0.25">
      <c r="A7" s="377"/>
      <c r="B7" s="374" t="s">
        <v>386</v>
      </c>
      <c r="C7" s="374" t="s">
        <v>387</v>
      </c>
      <c r="D7" s="374"/>
      <c r="E7" s="374"/>
      <c r="F7" s="374" t="s">
        <v>386</v>
      </c>
      <c r="G7" s="374" t="s">
        <v>387</v>
      </c>
      <c r="H7" s="374"/>
      <c r="I7" s="374"/>
      <c r="J7" s="374" t="s">
        <v>386</v>
      </c>
      <c r="K7" s="374" t="s">
        <v>387</v>
      </c>
      <c r="L7" s="374"/>
      <c r="M7" s="374"/>
      <c r="N7" s="374" t="s">
        <v>386</v>
      </c>
      <c r="O7" s="374" t="s">
        <v>387</v>
      </c>
      <c r="P7" s="374"/>
      <c r="Q7" s="382"/>
    </row>
    <row r="8" spans="1:17" s="256" customFormat="1" x14ac:dyDescent="0.25">
      <c r="A8" s="377"/>
      <c r="B8" s="374"/>
      <c r="C8" s="284" t="s">
        <v>311</v>
      </c>
      <c r="D8" s="374" t="s">
        <v>388</v>
      </c>
      <c r="E8" s="284" t="s">
        <v>311</v>
      </c>
      <c r="F8" s="374"/>
      <c r="G8" s="284" t="s">
        <v>311</v>
      </c>
      <c r="H8" s="374" t="s">
        <v>388</v>
      </c>
      <c r="I8" s="284" t="s">
        <v>311</v>
      </c>
      <c r="J8" s="374"/>
      <c r="K8" s="284" t="s">
        <v>311</v>
      </c>
      <c r="L8" s="374" t="s">
        <v>388</v>
      </c>
      <c r="M8" s="284" t="s">
        <v>311</v>
      </c>
      <c r="N8" s="374"/>
      <c r="O8" s="284" t="s">
        <v>311</v>
      </c>
      <c r="P8" s="374" t="s">
        <v>388</v>
      </c>
      <c r="Q8" s="286" t="s">
        <v>311</v>
      </c>
    </row>
    <row r="9" spans="1:17" s="256" customFormat="1" ht="26.4" x14ac:dyDescent="0.25">
      <c r="A9" s="377"/>
      <c r="B9" s="374"/>
      <c r="C9" s="284" t="s">
        <v>330</v>
      </c>
      <c r="D9" s="374"/>
      <c r="E9" s="284" t="s">
        <v>330</v>
      </c>
      <c r="F9" s="374"/>
      <c r="G9" s="284" t="s">
        <v>330</v>
      </c>
      <c r="H9" s="374"/>
      <c r="I9" s="284" t="s">
        <v>330</v>
      </c>
      <c r="J9" s="374"/>
      <c r="K9" s="284" t="s">
        <v>330</v>
      </c>
      <c r="L9" s="374"/>
      <c r="M9" s="284" t="s">
        <v>330</v>
      </c>
      <c r="N9" s="374"/>
      <c r="O9" s="284" t="s">
        <v>330</v>
      </c>
      <c r="P9" s="374"/>
      <c r="Q9" s="286" t="s">
        <v>330</v>
      </c>
    </row>
    <row r="10" spans="1:17" s="260" customFormat="1" ht="10.199999999999999" x14ac:dyDescent="0.25">
      <c r="A10" s="274">
        <v>1</v>
      </c>
      <c r="B10" s="276">
        <v>2</v>
      </c>
      <c r="C10" s="276">
        <v>3</v>
      </c>
      <c r="D10" s="276">
        <v>4</v>
      </c>
      <c r="E10" s="276">
        <v>5</v>
      </c>
      <c r="F10" s="276">
        <v>6</v>
      </c>
      <c r="G10" s="276">
        <v>7</v>
      </c>
      <c r="H10" s="276">
        <v>8</v>
      </c>
      <c r="I10" s="276">
        <v>9</v>
      </c>
      <c r="J10" s="276">
        <v>10</v>
      </c>
      <c r="K10" s="276">
        <v>11</v>
      </c>
      <c r="L10" s="276">
        <v>12</v>
      </c>
      <c r="M10" s="276">
        <v>13</v>
      </c>
      <c r="N10" s="276">
        <v>14</v>
      </c>
      <c r="O10" s="276">
        <v>15</v>
      </c>
      <c r="P10" s="276">
        <v>16</v>
      </c>
      <c r="Q10" s="277">
        <v>17</v>
      </c>
    </row>
    <row r="11" spans="1:17" s="312" customFormat="1" x14ac:dyDescent="0.25">
      <c r="A11" s="297" t="s">
        <v>362</v>
      </c>
      <c r="B11" s="283">
        <v>11888.0023</v>
      </c>
      <c r="C11" s="283">
        <v>0</v>
      </c>
      <c r="D11" s="283">
        <v>4730.7332999999999</v>
      </c>
      <c r="E11" s="283">
        <v>0</v>
      </c>
      <c r="F11" s="283">
        <v>5567.3989000000001</v>
      </c>
      <c r="G11" s="283">
        <v>0</v>
      </c>
      <c r="H11" s="283">
        <v>4718.7646999999997</v>
      </c>
      <c r="I11" s="283">
        <v>0</v>
      </c>
      <c r="J11" s="283">
        <v>10463.5892</v>
      </c>
      <c r="K11" s="283">
        <v>0</v>
      </c>
      <c r="L11" s="283">
        <v>205.11490000000001</v>
      </c>
      <c r="M11" s="283">
        <v>0</v>
      </c>
      <c r="N11" s="283">
        <v>1578.3005000000012</v>
      </c>
      <c r="O11" s="283">
        <v>0</v>
      </c>
      <c r="P11" s="283">
        <v>205.11490000000001</v>
      </c>
      <c r="Q11" s="282">
        <v>0</v>
      </c>
    </row>
    <row r="12" spans="1:17" s="312" customFormat="1" ht="26.4" x14ac:dyDescent="0.25">
      <c r="A12" s="306" t="s">
        <v>363</v>
      </c>
      <c r="B12" s="283">
        <v>197.85</v>
      </c>
      <c r="C12" s="283">
        <v>0</v>
      </c>
      <c r="D12" s="283">
        <v>0</v>
      </c>
      <c r="E12" s="283">
        <v>0</v>
      </c>
      <c r="F12" s="283">
        <v>-45.050000000000011</v>
      </c>
      <c r="G12" s="283">
        <v>0</v>
      </c>
      <c r="H12" s="283">
        <v>0</v>
      </c>
      <c r="I12" s="283">
        <v>0</v>
      </c>
      <c r="J12" s="283">
        <v>218.304</v>
      </c>
      <c r="K12" s="283">
        <v>0</v>
      </c>
      <c r="L12" s="283">
        <v>0</v>
      </c>
      <c r="M12" s="283">
        <v>0</v>
      </c>
      <c r="N12" s="283">
        <v>-346.88</v>
      </c>
      <c r="O12" s="283">
        <v>0</v>
      </c>
      <c r="P12" s="283">
        <v>0</v>
      </c>
      <c r="Q12" s="282">
        <v>0</v>
      </c>
    </row>
    <row r="13" spans="1:17" s="312" customFormat="1" x14ac:dyDescent="0.25">
      <c r="A13" s="306" t="s">
        <v>364</v>
      </c>
      <c r="B13" s="283">
        <v>42731.3246</v>
      </c>
      <c r="C13" s="283">
        <v>0</v>
      </c>
      <c r="D13" s="283">
        <v>4186.1203999999998</v>
      </c>
      <c r="E13" s="283">
        <v>0</v>
      </c>
      <c r="F13" s="283">
        <v>-11605.966399999998</v>
      </c>
      <c r="G13" s="283">
        <v>0</v>
      </c>
      <c r="H13" s="283">
        <v>1924.1405</v>
      </c>
      <c r="I13" s="283">
        <v>0</v>
      </c>
      <c r="J13" s="283">
        <v>45440.561099999992</v>
      </c>
      <c r="K13" s="283">
        <v>0</v>
      </c>
      <c r="L13" s="283">
        <v>19518.810899999997</v>
      </c>
      <c r="M13" s="283">
        <v>0</v>
      </c>
      <c r="N13" s="283">
        <v>-87072.008499999996</v>
      </c>
      <c r="O13" s="283">
        <v>-92939.4611</v>
      </c>
      <c r="P13" s="283">
        <v>7440.1136999999962</v>
      </c>
      <c r="Q13" s="282">
        <v>0</v>
      </c>
    </row>
    <row r="14" spans="1:17" s="312" customFormat="1" x14ac:dyDescent="0.25">
      <c r="A14" s="306" t="s">
        <v>365</v>
      </c>
      <c r="B14" s="283">
        <v>7597993.1458999999</v>
      </c>
      <c r="C14" s="283">
        <v>22289.0232</v>
      </c>
      <c r="D14" s="283">
        <v>6898760.9318000004</v>
      </c>
      <c r="E14" s="283">
        <v>0</v>
      </c>
      <c r="F14" s="283">
        <v>-1135712.7432000004</v>
      </c>
      <c r="G14" s="283">
        <v>8322.586299999999</v>
      </c>
      <c r="H14" s="283">
        <v>-1382855.2572999997</v>
      </c>
      <c r="I14" s="283">
        <v>0</v>
      </c>
      <c r="J14" s="283">
        <v>2149208.9720999999</v>
      </c>
      <c r="K14" s="283">
        <v>402961.72859999997</v>
      </c>
      <c r="L14" s="283">
        <v>219990.12469999999</v>
      </c>
      <c r="M14" s="283">
        <v>0</v>
      </c>
      <c r="N14" s="283">
        <v>472543.76839999994</v>
      </c>
      <c r="O14" s="283">
        <v>125807.60229999991</v>
      </c>
      <c r="P14" s="283">
        <v>149871.91599999997</v>
      </c>
      <c r="Q14" s="282">
        <v>-229.2517</v>
      </c>
    </row>
    <row r="15" spans="1:17" s="312" customFormat="1" ht="26.4" x14ac:dyDescent="0.25">
      <c r="A15" s="306" t="s">
        <v>366</v>
      </c>
      <c r="B15" s="283">
        <v>28.571100000000001</v>
      </c>
      <c r="C15" s="283">
        <v>0</v>
      </c>
      <c r="D15" s="283">
        <v>28.571100000000001</v>
      </c>
      <c r="E15" s="283">
        <v>0</v>
      </c>
      <c r="F15" s="283">
        <v>28.563000000000002</v>
      </c>
      <c r="G15" s="283">
        <v>0</v>
      </c>
      <c r="H15" s="283">
        <v>28.571100000000001</v>
      </c>
      <c r="I15" s="283">
        <v>0</v>
      </c>
      <c r="J15" s="283">
        <v>127.9723</v>
      </c>
      <c r="K15" s="283">
        <v>0</v>
      </c>
      <c r="L15" s="283">
        <v>116.60040000000001</v>
      </c>
      <c r="M15" s="283">
        <v>1122.4104</v>
      </c>
      <c r="N15" s="283">
        <v>41.72020000000002</v>
      </c>
      <c r="O15" s="283">
        <v>0</v>
      </c>
      <c r="P15" s="283">
        <v>41.775300000000016</v>
      </c>
      <c r="Q15" s="282">
        <v>1122.4104</v>
      </c>
    </row>
    <row r="16" spans="1:17" s="312" customFormat="1" x14ac:dyDescent="0.25">
      <c r="A16" s="306" t="s">
        <v>367</v>
      </c>
      <c r="B16" s="283">
        <v>13720.031999999999</v>
      </c>
      <c r="C16" s="283">
        <v>73.186999999999998</v>
      </c>
      <c r="D16" s="283">
        <v>4843.7932000000001</v>
      </c>
      <c r="E16" s="283">
        <v>1.1000000000000001</v>
      </c>
      <c r="F16" s="283">
        <v>1941.5753999999979</v>
      </c>
      <c r="G16" s="283">
        <v>-7.6958999999999946</v>
      </c>
      <c r="H16" s="283">
        <v>-757.10449999999946</v>
      </c>
      <c r="I16" s="283">
        <v>0</v>
      </c>
      <c r="J16" s="283">
        <v>70025.587599999999</v>
      </c>
      <c r="K16" s="283">
        <v>13509.933199999999</v>
      </c>
      <c r="L16" s="283">
        <v>41076.027000000002</v>
      </c>
      <c r="M16" s="283">
        <v>0</v>
      </c>
      <c r="N16" s="283">
        <v>36306.583799999993</v>
      </c>
      <c r="O16" s="283">
        <v>2552.298499999999</v>
      </c>
      <c r="P16" s="283">
        <v>29196.702600000001</v>
      </c>
      <c r="Q16" s="282">
        <v>0</v>
      </c>
    </row>
    <row r="17" spans="1:17" s="312" customFormat="1" x14ac:dyDescent="0.25">
      <c r="A17" s="306" t="s">
        <v>368</v>
      </c>
      <c r="B17" s="283">
        <v>576774.02009999997</v>
      </c>
      <c r="C17" s="283">
        <v>0</v>
      </c>
      <c r="D17" s="283">
        <v>561886.95270000002</v>
      </c>
      <c r="E17" s="283">
        <v>0</v>
      </c>
      <c r="F17" s="283">
        <v>566633.55999999994</v>
      </c>
      <c r="G17" s="283">
        <v>0</v>
      </c>
      <c r="H17" s="283">
        <v>559382.67060000007</v>
      </c>
      <c r="I17" s="283">
        <v>0</v>
      </c>
      <c r="J17" s="283">
        <v>44324.785799999998</v>
      </c>
      <c r="K17" s="283">
        <v>0</v>
      </c>
      <c r="L17" s="283">
        <v>40120.6014</v>
      </c>
      <c r="M17" s="283">
        <v>0</v>
      </c>
      <c r="N17" s="283">
        <v>21463.323299999996</v>
      </c>
      <c r="O17" s="283">
        <v>0</v>
      </c>
      <c r="P17" s="283">
        <v>21455.990599999997</v>
      </c>
      <c r="Q17" s="282">
        <v>0</v>
      </c>
    </row>
    <row r="18" spans="1:17" s="312" customFormat="1" x14ac:dyDescent="0.25">
      <c r="A18" s="306" t="s">
        <v>369</v>
      </c>
      <c r="B18" s="283">
        <v>169199.7231</v>
      </c>
      <c r="C18" s="283">
        <v>5772.9291999999996</v>
      </c>
      <c r="D18" s="283">
        <v>131219.76870000002</v>
      </c>
      <c r="E18" s="283">
        <v>504.37090000000001</v>
      </c>
      <c r="F18" s="283">
        <v>110287.53050000001</v>
      </c>
      <c r="G18" s="283">
        <v>5279.7981999999993</v>
      </c>
      <c r="H18" s="283">
        <v>104656.05740000002</v>
      </c>
      <c r="I18" s="283">
        <v>11.239900000000034</v>
      </c>
      <c r="J18" s="283">
        <v>338997.05319999997</v>
      </c>
      <c r="K18" s="283">
        <v>0</v>
      </c>
      <c r="L18" s="283">
        <v>302610.80200000003</v>
      </c>
      <c r="M18" s="283">
        <v>0</v>
      </c>
      <c r="N18" s="283">
        <v>240272.18779999996</v>
      </c>
      <c r="O18" s="283">
        <v>0</v>
      </c>
      <c r="P18" s="283">
        <v>233557.76250000001</v>
      </c>
      <c r="Q18" s="282">
        <v>0</v>
      </c>
    </row>
    <row r="19" spans="1:17" s="312" customFormat="1" ht="26.4" x14ac:dyDescent="0.25">
      <c r="A19" s="306" t="s">
        <v>370</v>
      </c>
      <c r="B19" s="283">
        <v>73.724299999999999</v>
      </c>
      <c r="C19" s="283">
        <v>0</v>
      </c>
      <c r="D19" s="283">
        <v>0</v>
      </c>
      <c r="E19" s="283">
        <v>0</v>
      </c>
      <c r="F19" s="283">
        <v>-20.106800000000007</v>
      </c>
      <c r="G19" s="283">
        <v>0</v>
      </c>
      <c r="H19" s="283">
        <v>0</v>
      </c>
      <c r="I19" s="283">
        <v>0</v>
      </c>
      <c r="J19" s="283">
        <v>2173.8797</v>
      </c>
      <c r="K19" s="283">
        <v>0</v>
      </c>
      <c r="L19" s="283">
        <v>0</v>
      </c>
      <c r="M19" s="283">
        <v>0</v>
      </c>
      <c r="N19" s="283">
        <v>757.5951</v>
      </c>
      <c r="O19" s="283">
        <v>0</v>
      </c>
      <c r="P19" s="283">
        <v>0</v>
      </c>
      <c r="Q19" s="282">
        <v>0</v>
      </c>
    </row>
    <row r="20" spans="1:17" s="312" customFormat="1" x14ac:dyDescent="0.25">
      <c r="A20" s="306" t="s">
        <v>371</v>
      </c>
      <c r="B20" s="283">
        <v>720.947</v>
      </c>
      <c r="C20" s="283">
        <v>0</v>
      </c>
      <c r="D20" s="283">
        <v>195.66890000000001</v>
      </c>
      <c r="E20" s="283">
        <v>0</v>
      </c>
      <c r="F20" s="283">
        <v>-149.46709999999996</v>
      </c>
      <c r="G20" s="283">
        <v>0</v>
      </c>
      <c r="H20" s="283">
        <v>85.126700000000014</v>
      </c>
      <c r="I20" s="283">
        <v>0</v>
      </c>
      <c r="J20" s="283">
        <v>3186.9898999999996</v>
      </c>
      <c r="K20" s="283">
        <v>0</v>
      </c>
      <c r="L20" s="283">
        <v>2749.1044000000002</v>
      </c>
      <c r="M20" s="283">
        <v>0</v>
      </c>
      <c r="N20" s="283">
        <v>-34566.154399999999</v>
      </c>
      <c r="O20" s="283">
        <v>0</v>
      </c>
      <c r="P20" s="283">
        <v>-34660.397599999997</v>
      </c>
      <c r="Q20" s="282">
        <v>0</v>
      </c>
    </row>
    <row r="21" spans="1:17" s="312" customFormat="1" ht="26.4" x14ac:dyDescent="0.25">
      <c r="A21" s="306" t="s">
        <v>372</v>
      </c>
      <c r="B21" s="283">
        <v>1094.1786999999999</v>
      </c>
      <c r="C21" s="283">
        <v>0</v>
      </c>
      <c r="D21" s="283">
        <v>267.70619999999997</v>
      </c>
      <c r="E21" s="283">
        <v>0</v>
      </c>
      <c r="F21" s="283">
        <v>337.36439999999993</v>
      </c>
      <c r="G21" s="283">
        <v>0</v>
      </c>
      <c r="H21" s="283">
        <v>267.67519999999996</v>
      </c>
      <c r="I21" s="283">
        <v>0</v>
      </c>
      <c r="J21" s="283">
        <v>73585.671600000016</v>
      </c>
      <c r="K21" s="283">
        <v>0</v>
      </c>
      <c r="L21" s="283">
        <v>73430.85530000001</v>
      </c>
      <c r="M21" s="283">
        <v>0</v>
      </c>
      <c r="N21" s="283">
        <v>9208.7732000000178</v>
      </c>
      <c r="O21" s="283">
        <v>0</v>
      </c>
      <c r="P21" s="283">
        <v>9169.9820000000109</v>
      </c>
      <c r="Q21" s="282">
        <v>0</v>
      </c>
    </row>
    <row r="22" spans="1:17" s="312" customFormat="1" ht="26.4" x14ac:dyDescent="0.25">
      <c r="A22" s="306" t="s">
        <v>373</v>
      </c>
      <c r="B22" s="283">
        <v>21462.699800000002</v>
      </c>
      <c r="C22" s="283">
        <v>995.93220000000008</v>
      </c>
      <c r="D22" s="283">
        <v>12290.175300000001</v>
      </c>
      <c r="E22" s="283">
        <v>799.71270000000004</v>
      </c>
      <c r="F22" s="283">
        <v>6412.5389000000014</v>
      </c>
      <c r="G22" s="283">
        <v>60.662900000000036</v>
      </c>
      <c r="H22" s="283">
        <v>2042.9082999999991</v>
      </c>
      <c r="I22" s="283">
        <v>65.836400000000026</v>
      </c>
      <c r="J22" s="283">
        <v>110491.9979</v>
      </c>
      <c r="K22" s="283">
        <v>150.51849999999999</v>
      </c>
      <c r="L22" s="283">
        <v>94929.782800000001</v>
      </c>
      <c r="M22" s="283">
        <v>0</v>
      </c>
      <c r="N22" s="283">
        <v>95609.550799999997</v>
      </c>
      <c r="O22" s="283">
        <v>-425.10739999999998</v>
      </c>
      <c r="P22" s="283">
        <v>85626.292199999996</v>
      </c>
      <c r="Q22" s="282">
        <v>-575.6259</v>
      </c>
    </row>
    <row r="23" spans="1:17" s="312" customFormat="1" x14ac:dyDescent="0.25">
      <c r="A23" s="306" t="s">
        <v>374</v>
      </c>
      <c r="B23" s="283">
        <v>4954.8603999999996</v>
      </c>
      <c r="C23" s="283">
        <v>1020.6044000000001</v>
      </c>
      <c r="D23" s="283">
        <v>0</v>
      </c>
      <c r="E23" s="283">
        <v>0</v>
      </c>
      <c r="F23" s="283">
        <v>4954.8603999999996</v>
      </c>
      <c r="G23" s="283">
        <v>1020.6044000000001</v>
      </c>
      <c r="H23" s="283">
        <v>0</v>
      </c>
      <c r="I23" s="283">
        <v>0</v>
      </c>
      <c r="J23" s="283">
        <v>5526.8631000000005</v>
      </c>
      <c r="K23" s="283">
        <v>0</v>
      </c>
      <c r="L23" s="283">
        <v>1141.2343000000001</v>
      </c>
      <c r="M23" s="283">
        <v>150.51849999999999</v>
      </c>
      <c r="N23" s="283">
        <v>5526.8631000000005</v>
      </c>
      <c r="O23" s="283">
        <v>0</v>
      </c>
      <c r="P23" s="283">
        <v>1141.2343000000001</v>
      </c>
      <c r="Q23" s="282">
        <v>150.51849999999999</v>
      </c>
    </row>
    <row r="24" spans="1:17" s="312" customFormat="1" ht="26.4" x14ac:dyDescent="0.25">
      <c r="A24" s="306" t="s">
        <v>375</v>
      </c>
      <c r="B24" s="283">
        <v>68295.402700000006</v>
      </c>
      <c r="C24" s="283">
        <v>0</v>
      </c>
      <c r="D24" s="283">
        <v>66627.608800000002</v>
      </c>
      <c r="E24" s="283">
        <v>0</v>
      </c>
      <c r="F24" s="283">
        <v>66246.860100000005</v>
      </c>
      <c r="G24" s="283">
        <v>0</v>
      </c>
      <c r="H24" s="283">
        <v>65953.504799999995</v>
      </c>
      <c r="I24" s="283">
        <v>0</v>
      </c>
      <c r="J24" s="283">
        <v>31790.151999999998</v>
      </c>
      <c r="K24" s="283">
        <v>0</v>
      </c>
      <c r="L24" s="283">
        <v>31033.3923</v>
      </c>
      <c r="M24" s="283">
        <v>0</v>
      </c>
      <c r="N24" s="283">
        <v>31384.302199999998</v>
      </c>
      <c r="O24" s="283">
        <v>0</v>
      </c>
      <c r="P24" s="283">
        <v>31033.3923</v>
      </c>
      <c r="Q24" s="282">
        <v>0</v>
      </c>
    </row>
    <row r="25" spans="1:17" s="312" customFormat="1" ht="26.4" x14ac:dyDescent="0.25">
      <c r="A25" s="306" t="s">
        <v>497</v>
      </c>
      <c r="B25" s="283">
        <v>15421.573399999999</v>
      </c>
      <c r="C25" s="283">
        <v>0</v>
      </c>
      <c r="D25" s="283">
        <v>3260.2786000000001</v>
      </c>
      <c r="E25" s="283">
        <v>0</v>
      </c>
      <c r="F25" s="283">
        <v>-5621.7876999999989</v>
      </c>
      <c r="G25" s="283">
        <v>0</v>
      </c>
      <c r="H25" s="283">
        <v>-3494.8075999999996</v>
      </c>
      <c r="I25" s="283">
        <v>0</v>
      </c>
      <c r="J25" s="283">
        <v>23389.371999999999</v>
      </c>
      <c r="K25" s="283">
        <v>0</v>
      </c>
      <c r="L25" s="283">
        <v>16020.3549</v>
      </c>
      <c r="M25" s="283">
        <v>0</v>
      </c>
      <c r="N25" s="283">
        <v>8522.2361000000001</v>
      </c>
      <c r="O25" s="283">
        <v>0</v>
      </c>
      <c r="P25" s="283">
        <v>12114.084500000001</v>
      </c>
      <c r="Q25" s="282">
        <v>0</v>
      </c>
    </row>
    <row r="26" spans="1:17" s="312" customFormat="1" ht="26.4" x14ac:dyDescent="0.25">
      <c r="A26" s="306" t="s">
        <v>377</v>
      </c>
      <c r="B26" s="283">
        <v>6044.75</v>
      </c>
      <c r="C26" s="283">
        <v>0</v>
      </c>
      <c r="D26" s="283">
        <v>2520.8507</v>
      </c>
      <c r="E26" s="283">
        <v>0</v>
      </c>
      <c r="F26" s="283">
        <v>1817.7201999999997</v>
      </c>
      <c r="G26" s="283">
        <v>0</v>
      </c>
      <c r="H26" s="283">
        <v>1652.1315</v>
      </c>
      <c r="I26" s="283">
        <v>0</v>
      </c>
      <c r="J26" s="283">
        <v>26985.1011</v>
      </c>
      <c r="K26" s="283">
        <v>0</v>
      </c>
      <c r="L26" s="283">
        <v>26913.047500000001</v>
      </c>
      <c r="M26" s="283">
        <v>0</v>
      </c>
      <c r="N26" s="283">
        <v>16628.965900000003</v>
      </c>
      <c r="O26" s="283">
        <v>0</v>
      </c>
      <c r="P26" s="283">
        <v>16658.147400000002</v>
      </c>
      <c r="Q26" s="282">
        <v>0</v>
      </c>
    </row>
    <row r="27" spans="1:17" ht="26.4" x14ac:dyDescent="0.25">
      <c r="A27" s="306" t="s">
        <v>378</v>
      </c>
      <c r="B27" s="283">
        <v>8480.2933000000012</v>
      </c>
      <c r="C27" s="283">
        <v>0</v>
      </c>
      <c r="D27" s="283">
        <v>3.3212000000000002</v>
      </c>
      <c r="E27" s="283">
        <v>0</v>
      </c>
      <c r="F27" s="283">
        <v>2724.5087000000012</v>
      </c>
      <c r="G27" s="283">
        <v>0</v>
      </c>
      <c r="H27" s="283">
        <v>3.3212000000000002</v>
      </c>
      <c r="I27" s="283">
        <v>0</v>
      </c>
      <c r="J27" s="283">
        <v>23987.232399999997</v>
      </c>
      <c r="K27" s="283">
        <v>3306.3150000000001</v>
      </c>
      <c r="L27" s="283">
        <v>1549.1285</v>
      </c>
      <c r="M27" s="283">
        <v>0</v>
      </c>
      <c r="N27" s="283">
        <v>1814.2216999999982</v>
      </c>
      <c r="O27" s="283">
        <v>-194.5027</v>
      </c>
      <c r="P27" s="283">
        <v>1549.1285</v>
      </c>
      <c r="Q27" s="282">
        <v>0</v>
      </c>
    </row>
    <row r="28" spans="1:17" ht="26.4" x14ac:dyDescent="0.25">
      <c r="A28" s="306" t="s">
        <v>379</v>
      </c>
      <c r="B28" s="283">
        <v>63.537599999999998</v>
      </c>
      <c r="C28" s="283">
        <v>0</v>
      </c>
      <c r="D28" s="283">
        <v>63.537599999999998</v>
      </c>
      <c r="E28" s="283">
        <v>0</v>
      </c>
      <c r="F28" s="283">
        <v>63.537599999999998</v>
      </c>
      <c r="G28" s="283">
        <v>0</v>
      </c>
      <c r="H28" s="283">
        <v>63.537599999999998</v>
      </c>
      <c r="I28" s="283">
        <v>0</v>
      </c>
      <c r="J28" s="283">
        <v>673.1508</v>
      </c>
      <c r="K28" s="283">
        <v>0</v>
      </c>
      <c r="L28" s="283">
        <v>644.26930000000004</v>
      </c>
      <c r="M28" s="283">
        <v>0</v>
      </c>
      <c r="N28" s="283">
        <v>673.1508</v>
      </c>
      <c r="O28" s="283">
        <v>0</v>
      </c>
      <c r="P28" s="283">
        <v>644.26930000000004</v>
      </c>
      <c r="Q28" s="282">
        <v>0</v>
      </c>
    </row>
    <row r="29" spans="1:17" ht="26.4" x14ac:dyDescent="0.25">
      <c r="A29" s="306" t="s">
        <v>380</v>
      </c>
      <c r="B29" s="283">
        <v>7479.2777000000006</v>
      </c>
      <c r="C29" s="283">
        <v>0</v>
      </c>
      <c r="D29" s="283">
        <v>1940.4992</v>
      </c>
      <c r="E29" s="283">
        <v>0</v>
      </c>
      <c r="F29" s="283">
        <v>-619.53290000000015</v>
      </c>
      <c r="G29" s="283">
        <v>0</v>
      </c>
      <c r="H29" s="283">
        <v>-428.31580000000008</v>
      </c>
      <c r="I29" s="283">
        <v>0</v>
      </c>
      <c r="J29" s="283">
        <v>4659.1370000000006</v>
      </c>
      <c r="K29" s="283">
        <v>0</v>
      </c>
      <c r="L29" s="283">
        <v>2084.4101000000001</v>
      </c>
      <c r="M29" s="283">
        <v>0</v>
      </c>
      <c r="N29" s="283">
        <v>2419.7930000000006</v>
      </c>
      <c r="O29" s="283">
        <v>0</v>
      </c>
      <c r="P29" s="283">
        <v>1594.3821</v>
      </c>
      <c r="Q29" s="282">
        <v>0</v>
      </c>
    </row>
    <row r="30" spans="1:17" s="279" customFormat="1" ht="13.8" thickBot="1" x14ac:dyDescent="0.3">
      <c r="A30" s="249" t="s">
        <v>381</v>
      </c>
      <c r="B30" s="250">
        <v>8546623.9139999989</v>
      </c>
      <c r="C30" s="250">
        <v>30151.675999999999</v>
      </c>
      <c r="D30" s="250">
        <v>7692826.5177000016</v>
      </c>
      <c r="E30" s="250">
        <v>1305.1836000000001</v>
      </c>
      <c r="F30" s="250">
        <v>-386758.63600000035</v>
      </c>
      <c r="G30" s="250">
        <v>14675.955899999997</v>
      </c>
      <c r="H30" s="250">
        <v>-646757.07559999928</v>
      </c>
      <c r="I30" s="250">
        <v>77.07630000000006</v>
      </c>
      <c r="J30" s="250">
        <v>2965256.3728</v>
      </c>
      <c r="K30" s="250">
        <v>419928.49530000001</v>
      </c>
      <c r="L30" s="250">
        <v>874133.66070000001</v>
      </c>
      <c r="M30" s="250">
        <v>1272.9288999999999</v>
      </c>
      <c r="N30" s="250">
        <v>822766.29299999983</v>
      </c>
      <c r="O30" s="250">
        <v>34800.82959999991</v>
      </c>
      <c r="P30" s="250">
        <v>566639.89060000004</v>
      </c>
      <c r="Q30" s="250">
        <v>468.05129999999997</v>
      </c>
    </row>
    <row r="31" spans="1:17" ht="13.8" thickTop="1" x14ac:dyDescent="0.25"/>
  </sheetData>
  <mergeCells count="20">
    <mergeCell ref="L8:L9"/>
    <mergeCell ref="P8:P9"/>
    <mergeCell ref="C7:E7"/>
    <mergeCell ref="F7:F9"/>
    <mergeCell ref="G7:I7"/>
    <mergeCell ref="J7:J9"/>
    <mergeCell ref="K7:M7"/>
    <mergeCell ref="N7:N9"/>
    <mergeCell ref="A3:Q3"/>
    <mergeCell ref="A5:A9"/>
    <mergeCell ref="B5:I5"/>
    <mergeCell ref="J5:Q5"/>
    <mergeCell ref="B6:E6"/>
    <mergeCell ref="F6:I6"/>
    <mergeCell ref="J6:M6"/>
    <mergeCell ref="N6:Q6"/>
    <mergeCell ref="B7:B9"/>
    <mergeCell ref="O7:Q7"/>
    <mergeCell ref="D8:D9"/>
    <mergeCell ref="H8:H9"/>
  </mergeCells>
  <pageMargins left="0.39370078740157483" right="0.39370078740157483" top="0.74803149606299213" bottom="0.59055118110236227" header="0.31496062992125984" footer="0.31496062992125984"/>
  <pageSetup paperSize="9" scale="7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171"/>
  <sheetViews>
    <sheetView topLeftCell="A4" zoomScale="115" zoomScaleNormal="115" workbookViewId="0">
      <pane xSplit="1" ySplit="4" topLeftCell="B158" activePane="bottomRight" state="frozen"/>
      <selection activeCell="A4" sqref="A4"/>
      <selection pane="topRight" activeCell="B4" sqref="B4"/>
      <selection pane="bottomLeft" activeCell="A8" sqref="A8"/>
      <selection pane="bottomRight" activeCell="G7" sqref="G7"/>
    </sheetView>
  </sheetViews>
  <sheetFormatPr defaultColWidth="9.109375" defaultRowHeight="13.2" x14ac:dyDescent="0.25"/>
  <cols>
    <col min="1" max="1" width="48.5546875" style="1" customWidth="1"/>
    <col min="2" max="2" width="9.33203125" style="3" customWidth="1"/>
    <col min="3" max="3" width="9.6640625" style="3" bestFit="1" customWidth="1"/>
    <col min="4" max="4" width="9.33203125" style="3" customWidth="1"/>
    <col min="5" max="6" width="8.5546875" style="3" hidden="1" customWidth="1"/>
    <col min="7" max="7" width="8.109375" style="3" hidden="1" customWidth="1"/>
    <col min="8" max="8" width="10.109375" style="3" bestFit="1" customWidth="1"/>
    <col min="9" max="9" width="9.109375" style="3"/>
    <col min="10" max="10" width="9.44140625" style="3" customWidth="1"/>
    <col min="11" max="11" width="8.88671875" style="3" hidden="1" customWidth="1"/>
    <col min="12" max="12" width="8.44140625" style="3" hidden="1" customWidth="1"/>
    <col min="13" max="13" width="8" style="3" hidden="1" customWidth="1"/>
    <col min="14" max="14" width="9.44140625" style="3" customWidth="1"/>
    <col min="15" max="15" width="9" style="3" customWidth="1"/>
    <col min="16" max="16" width="9.33203125" style="3" customWidth="1"/>
    <col min="17" max="17" width="9.44140625" style="3" customWidth="1"/>
    <col min="18" max="18" width="8.6640625" style="3" customWidth="1"/>
    <col min="19" max="19" width="9.33203125" style="3" customWidth="1"/>
    <col min="20" max="16384" width="9.109375" style="3"/>
  </cols>
  <sheetData>
    <row r="1" spans="1:19" ht="21.75" customHeight="1" x14ac:dyDescent="0.25">
      <c r="Q1" s="349" t="s">
        <v>139</v>
      </c>
      <c r="R1" s="349"/>
      <c r="S1" s="349"/>
    </row>
    <row r="2" spans="1:19" ht="29.25" customHeight="1" x14ac:dyDescent="0.25">
      <c r="A2" s="350" t="s">
        <v>244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3.8" thickBot="1" x14ac:dyDescent="0.3">
      <c r="Q3" s="206"/>
      <c r="R3" s="206"/>
      <c r="S3" s="206"/>
    </row>
    <row r="4" spans="1:19" s="1" customFormat="1" ht="27.75" customHeight="1" thickTop="1" x14ac:dyDescent="0.25">
      <c r="A4" s="351" t="s">
        <v>1</v>
      </c>
      <c r="B4" s="353" t="s">
        <v>140</v>
      </c>
      <c r="C4" s="353"/>
      <c r="D4" s="353"/>
      <c r="E4" s="353"/>
      <c r="F4" s="353"/>
      <c r="G4" s="353"/>
      <c r="H4" s="353" t="s">
        <v>141</v>
      </c>
      <c r="I4" s="353"/>
      <c r="J4" s="353"/>
      <c r="K4" s="353"/>
      <c r="L4" s="353"/>
      <c r="M4" s="353"/>
      <c r="N4" s="353" t="s">
        <v>142</v>
      </c>
      <c r="O4" s="353"/>
      <c r="P4" s="353"/>
      <c r="Q4" s="353" t="s">
        <v>143</v>
      </c>
      <c r="R4" s="353"/>
      <c r="S4" s="354"/>
    </row>
    <row r="5" spans="1:19" s="1" customFormat="1" x14ac:dyDescent="0.25">
      <c r="A5" s="352"/>
      <c r="B5" s="345" t="s">
        <v>7</v>
      </c>
      <c r="C5" s="346" t="s">
        <v>9</v>
      </c>
      <c r="D5" s="346"/>
      <c r="E5" s="346"/>
      <c r="F5" s="346"/>
      <c r="G5" s="346"/>
      <c r="H5" s="345" t="s">
        <v>7</v>
      </c>
      <c r="I5" s="346" t="s">
        <v>9</v>
      </c>
      <c r="J5" s="346"/>
      <c r="K5" s="346"/>
      <c r="L5" s="346"/>
      <c r="M5" s="346"/>
      <c r="N5" s="347" t="s">
        <v>7</v>
      </c>
      <c r="O5" s="346" t="s">
        <v>9</v>
      </c>
      <c r="P5" s="346"/>
      <c r="Q5" s="347" t="s">
        <v>7</v>
      </c>
      <c r="R5" s="346" t="s">
        <v>9</v>
      </c>
      <c r="S5" s="360"/>
    </row>
    <row r="6" spans="1:19" s="1" customFormat="1" ht="13.2" customHeight="1" x14ac:dyDescent="0.25">
      <c r="A6" s="352"/>
      <c r="B6" s="345"/>
      <c r="C6" s="345" t="s">
        <v>11</v>
      </c>
      <c r="D6" s="347" t="s">
        <v>12</v>
      </c>
      <c r="E6" s="348" t="s">
        <v>13</v>
      </c>
      <c r="F6" s="348"/>
      <c r="G6" s="348"/>
      <c r="H6" s="345"/>
      <c r="I6" s="345" t="s">
        <v>11</v>
      </c>
      <c r="J6" s="347" t="s">
        <v>12</v>
      </c>
      <c r="K6" s="348" t="s">
        <v>13</v>
      </c>
      <c r="L6" s="348"/>
      <c r="M6" s="348"/>
      <c r="N6" s="347"/>
      <c r="O6" s="347" t="s">
        <v>11</v>
      </c>
      <c r="P6" s="347" t="s">
        <v>12</v>
      </c>
      <c r="Q6" s="347"/>
      <c r="R6" s="347" t="s">
        <v>11</v>
      </c>
      <c r="S6" s="365" t="s">
        <v>12</v>
      </c>
    </row>
    <row r="7" spans="1:19" s="1" customFormat="1" ht="43.2" customHeight="1" x14ac:dyDescent="0.25">
      <c r="A7" s="352"/>
      <c r="B7" s="345"/>
      <c r="C7" s="345"/>
      <c r="D7" s="347"/>
      <c r="E7" s="10" t="s">
        <v>14</v>
      </c>
      <c r="F7" s="10" t="s">
        <v>15</v>
      </c>
      <c r="G7" s="10" t="s">
        <v>16</v>
      </c>
      <c r="H7" s="345"/>
      <c r="I7" s="345"/>
      <c r="J7" s="347"/>
      <c r="K7" s="10" t="s">
        <v>14</v>
      </c>
      <c r="L7" s="10" t="s">
        <v>15</v>
      </c>
      <c r="M7" s="10" t="s">
        <v>16</v>
      </c>
      <c r="N7" s="347"/>
      <c r="O7" s="347"/>
      <c r="P7" s="347"/>
      <c r="Q7" s="347"/>
      <c r="R7" s="347"/>
      <c r="S7" s="365"/>
    </row>
    <row r="8" spans="1:19" s="18" customFormat="1" ht="20.399999999999999" x14ac:dyDescent="0.25">
      <c r="A8" s="13" t="s">
        <v>18</v>
      </c>
      <c r="B8" s="14" t="s">
        <v>19</v>
      </c>
      <c r="C8" s="14" t="s">
        <v>20</v>
      </c>
      <c r="D8" s="14" t="s">
        <v>21</v>
      </c>
      <c r="E8" s="16"/>
      <c r="F8" s="16"/>
      <c r="G8" s="16"/>
      <c r="H8" s="14" t="s">
        <v>144</v>
      </c>
      <c r="I8" s="14" t="s">
        <v>145</v>
      </c>
      <c r="J8" s="14" t="s">
        <v>146</v>
      </c>
      <c r="K8" s="16"/>
      <c r="L8" s="16"/>
      <c r="M8" s="16"/>
      <c r="N8" s="16" t="s">
        <v>147</v>
      </c>
      <c r="O8" s="16" t="s">
        <v>148</v>
      </c>
      <c r="P8" s="16" t="s">
        <v>149</v>
      </c>
      <c r="Q8" s="207" t="s">
        <v>150</v>
      </c>
      <c r="R8" s="207" t="s">
        <v>151</v>
      </c>
      <c r="S8" s="208" t="s">
        <v>152</v>
      </c>
    </row>
    <row r="9" spans="1:19" s="1" customFormat="1" x14ac:dyDescent="0.25">
      <c r="A9" s="19" t="s">
        <v>31</v>
      </c>
      <c r="B9" s="57"/>
      <c r="C9" s="57"/>
      <c r="D9" s="57"/>
      <c r="E9" s="57"/>
      <c r="F9" s="57"/>
      <c r="G9" s="57"/>
      <c r="H9" s="57"/>
      <c r="I9" s="57"/>
      <c r="J9" s="57"/>
      <c r="K9" s="209"/>
      <c r="L9" s="209"/>
      <c r="M9" s="209"/>
      <c r="N9" s="209"/>
      <c r="O9" s="209"/>
      <c r="P9" s="209"/>
      <c r="Q9" s="209"/>
      <c r="R9" s="209"/>
      <c r="S9" s="210"/>
    </row>
    <row r="10" spans="1:19" s="32" customFormat="1" x14ac:dyDescent="0.25">
      <c r="A10" s="33" t="s">
        <v>33</v>
      </c>
      <c r="B10" s="29">
        <v>27238.25801546</v>
      </c>
      <c r="C10" s="29">
        <v>21268.68476824</v>
      </c>
      <c r="D10" s="29">
        <v>5969.4625233899988</v>
      </c>
      <c r="E10" s="29"/>
      <c r="F10" s="29"/>
      <c r="G10" s="29"/>
      <c r="H10" s="29">
        <v>30313.002536259999</v>
      </c>
      <c r="I10" s="29">
        <v>24257.525501619999</v>
      </c>
      <c r="J10" s="29">
        <v>6055.4770346399991</v>
      </c>
      <c r="K10" s="29">
        <v>9541.3306052099997</v>
      </c>
      <c r="L10" s="29">
        <v>2178.2882684299998</v>
      </c>
      <c r="M10" s="29">
        <v>1212.4879544400001</v>
      </c>
      <c r="N10" s="29">
        <v>3074.744520799999</v>
      </c>
      <c r="O10" s="29">
        <v>2988.8407333799987</v>
      </c>
      <c r="P10" s="29">
        <v>86.014511250000396</v>
      </c>
      <c r="Q10" s="29">
        <v>11.288330256122919</v>
      </c>
      <c r="R10" s="29">
        <v>14.052776492522799</v>
      </c>
      <c r="S10" s="31">
        <v>1.4409088073335283</v>
      </c>
    </row>
    <row r="11" spans="1:19" x14ac:dyDescent="0.25">
      <c r="A11" s="211" t="s">
        <v>34</v>
      </c>
      <c r="B11" s="37">
        <v>5926.4528698900003</v>
      </c>
      <c r="C11" s="37">
        <v>5926.4528698900003</v>
      </c>
      <c r="D11" s="37">
        <v>0</v>
      </c>
      <c r="E11" s="37"/>
      <c r="F11" s="37"/>
      <c r="G11" s="37"/>
      <c r="H11" s="37">
        <v>7608.4179448599998</v>
      </c>
      <c r="I11" s="37">
        <v>7608.4179448599998</v>
      </c>
      <c r="J11" s="37">
        <v>0</v>
      </c>
      <c r="K11" s="37">
        <v>0</v>
      </c>
      <c r="L11" s="37">
        <v>0</v>
      </c>
      <c r="M11" s="37">
        <v>0</v>
      </c>
      <c r="N11" s="37">
        <v>1681.9650749699995</v>
      </c>
      <c r="O11" s="37">
        <v>1681.9650749699995</v>
      </c>
      <c r="P11" s="37">
        <v>0</v>
      </c>
      <c r="Q11" s="37">
        <v>28.380636982965143</v>
      </c>
      <c r="R11" s="37">
        <v>28.380636982965143</v>
      </c>
      <c r="S11" s="46" t="s">
        <v>35</v>
      </c>
    </row>
    <row r="12" spans="1:19" x14ac:dyDescent="0.25">
      <c r="A12" s="211" t="s">
        <v>36</v>
      </c>
      <c r="B12" s="37">
        <v>11158.374647280001</v>
      </c>
      <c r="C12" s="37">
        <v>7460.7646178500008</v>
      </c>
      <c r="D12" s="37">
        <v>3697.6100294300004</v>
      </c>
      <c r="E12" s="37"/>
      <c r="F12" s="37"/>
      <c r="G12" s="37"/>
      <c r="H12" s="37">
        <v>11841.17141791</v>
      </c>
      <c r="I12" s="37">
        <v>7868.1830770900006</v>
      </c>
      <c r="J12" s="37">
        <v>3972.9883408200003</v>
      </c>
      <c r="K12" s="37">
        <v>6000.7661295899998</v>
      </c>
      <c r="L12" s="37">
        <v>1283.85622128</v>
      </c>
      <c r="M12" s="37">
        <v>510.40473982999998</v>
      </c>
      <c r="N12" s="37">
        <v>682.79677062999872</v>
      </c>
      <c r="O12" s="37">
        <v>407.41845923999972</v>
      </c>
      <c r="P12" s="37">
        <v>275.37831138999991</v>
      </c>
      <c r="Q12" s="37">
        <v>6.1191418303600216</v>
      </c>
      <c r="R12" s="37">
        <v>5.4608137383833935</v>
      </c>
      <c r="S12" s="42">
        <v>7.4474676669040321</v>
      </c>
    </row>
    <row r="13" spans="1:19" x14ac:dyDescent="0.25">
      <c r="A13" s="211" t="s">
        <v>37</v>
      </c>
      <c r="B13" s="37">
        <v>2137.5614995400001</v>
      </c>
      <c r="C13" s="37">
        <v>1977.1466006400001</v>
      </c>
      <c r="D13" s="37">
        <v>160.41489889999997</v>
      </c>
      <c r="E13" s="37"/>
      <c r="F13" s="37"/>
      <c r="G13" s="37"/>
      <c r="H13" s="37">
        <v>2099.0796610500001</v>
      </c>
      <c r="I13" s="37">
        <v>1966.5482348199998</v>
      </c>
      <c r="J13" s="37">
        <v>132.53142622999999</v>
      </c>
      <c r="K13" s="37">
        <v>30.489444859999999</v>
      </c>
      <c r="L13" s="37">
        <v>103.58877299</v>
      </c>
      <c r="M13" s="37">
        <v>146.20201930000002</v>
      </c>
      <c r="N13" s="37">
        <v>-38.481838489999973</v>
      </c>
      <c r="O13" s="37">
        <v>-10.598365820000254</v>
      </c>
      <c r="P13" s="37">
        <v>-27.883472669999975</v>
      </c>
      <c r="Q13" s="37">
        <v>-1.8002681325557717</v>
      </c>
      <c r="R13" s="37">
        <v>-0.53604349907941184</v>
      </c>
      <c r="S13" s="42">
        <v>-17.382096589034461</v>
      </c>
    </row>
    <row r="14" spans="1:19" x14ac:dyDescent="0.25">
      <c r="A14" s="211" t="s">
        <v>38</v>
      </c>
      <c r="B14" s="37">
        <v>1894.0489745499999</v>
      </c>
      <c r="C14" s="37">
        <v>1298.8953606500002</v>
      </c>
      <c r="D14" s="37">
        <v>595.15361389999998</v>
      </c>
      <c r="E14" s="37"/>
      <c r="F14" s="37"/>
      <c r="G14" s="37"/>
      <c r="H14" s="37">
        <v>2043.66619031</v>
      </c>
      <c r="I14" s="37">
        <v>1494.1986994200001</v>
      </c>
      <c r="J14" s="37">
        <v>549.46749089000002</v>
      </c>
      <c r="K14" s="37">
        <v>820.54844204999995</v>
      </c>
      <c r="L14" s="37">
        <v>333.65806261</v>
      </c>
      <c r="M14" s="37">
        <v>18.847999600000001</v>
      </c>
      <c r="N14" s="37">
        <v>149.61721576000014</v>
      </c>
      <c r="O14" s="37">
        <v>195.30333876999998</v>
      </c>
      <c r="P14" s="37">
        <v>-45.68612300999996</v>
      </c>
      <c r="Q14" s="37">
        <v>7.8993319481375721</v>
      </c>
      <c r="R14" s="37">
        <v>15.036110273907312</v>
      </c>
      <c r="S14" s="42">
        <v>-7.676358160815326</v>
      </c>
    </row>
    <row r="15" spans="1:19" x14ac:dyDescent="0.25">
      <c r="A15" s="211" t="s">
        <v>153</v>
      </c>
      <c r="B15" s="37">
        <v>3172.3003734399999</v>
      </c>
      <c r="C15" s="37">
        <v>2856.4944689099998</v>
      </c>
      <c r="D15" s="37">
        <v>315.80590453000002</v>
      </c>
      <c r="E15" s="37"/>
      <c r="F15" s="37"/>
      <c r="G15" s="37"/>
      <c r="H15" s="37">
        <v>3695.4707360799998</v>
      </c>
      <c r="I15" s="37">
        <v>3424.8339212699998</v>
      </c>
      <c r="J15" s="37">
        <v>270.63681480999998</v>
      </c>
      <c r="K15" s="37">
        <v>616.69298838999998</v>
      </c>
      <c r="L15" s="37">
        <v>1.0525199999999999E-3</v>
      </c>
      <c r="M15" s="37">
        <v>235.05709336000001</v>
      </c>
      <c r="N15" s="37">
        <v>523.17036263999989</v>
      </c>
      <c r="O15" s="37">
        <v>568.33945236</v>
      </c>
      <c r="P15" s="37">
        <v>-45.169089720000045</v>
      </c>
      <c r="Q15" s="37">
        <v>16.491829305327755</v>
      </c>
      <c r="R15" s="37">
        <v>19.89639603877373</v>
      </c>
      <c r="S15" s="42">
        <v>-14.302800888800107</v>
      </c>
    </row>
    <row r="16" spans="1:19" s="119" customFormat="1" x14ac:dyDescent="0.25">
      <c r="A16" s="212" t="s">
        <v>154</v>
      </c>
      <c r="B16" s="213">
        <v>9.4551736799999997</v>
      </c>
      <c r="C16" s="213">
        <v>0</v>
      </c>
      <c r="D16" s="213">
        <v>9.4551736799999997</v>
      </c>
      <c r="E16" s="117"/>
      <c r="F16" s="117"/>
      <c r="G16" s="117"/>
      <c r="H16" s="213">
        <v>17.449693270000001</v>
      </c>
      <c r="I16" s="213">
        <v>0</v>
      </c>
      <c r="J16" s="213">
        <v>17.449693270000001</v>
      </c>
      <c r="K16" s="117">
        <v>97.985962709999995</v>
      </c>
      <c r="L16" s="117">
        <v>5.2520000000000005E-5</v>
      </c>
      <c r="M16" s="117">
        <v>27.377498920000001</v>
      </c>
      <c r="N16" s="117">
        <v>7.9945195900000012</v>
      </c>
      <c r="O16" s="117">
        <v>0</v>
      </c>
      <c r="P16" s="117">
        <v>7.9945195900000012</v>
      </c>
      <c r="Q16" s="117">
        <v>84.551800533398591</v>
      </c>
      <c r="R16" s="49" t="s">
        <v>35</v>
      </c>
      <c r="S16" s="118">
        <v>84.551800533398591</v>
      </c>
    </row>
    <row r="17" spans="1:19" s="119" customFormat="1" x14ac:dyDescent="0.25">
      <c r="A17" s="212" t="s">
        <v>155</v>
      </c>
      <c r="B17" s="117">
        <v>2662.7777003000001</v>
      </c>
      <c r="C17" s="117">
        <v>2662.7777003000001</v>
      </c>
      <c r="D17" s="117">
        <v>0</v>
      </c>
      <c r="E17" s="117"/>
      <c r="F17" s="117"/>
      <c r="G17" s="117"/>
      <c r="H17" s="213">
        <v>3173.4036520500003</v>
      </c>
      <c r="I17" s="213">
        <v>3173.4036520500003</v>
      </c>
      <c r="J17" s="213">
        <v>0</v>
      </c>
      <c r="K17" s="117"/>
      <c r="L17" s="117"/>
      <c r="M17" s="117"/>
      <c r="N17" s="117">
        <v>510.62595175000024</v>
      </c>
      <c r="O17" s="117">
        <v>510.62595175000024</v>
      </c>
      <c r="P17" s="117">
        <v>0</v>
      </c>
      <c r="Q17" s="117">
        <v>19.176439388555451</v>
      </c>
      <c r="R17" s="117">
        <v>19.176439388555451</v>
      </c>
      <c r="S17" s="214" t="s">
        <v>35</v>
      </c>
    </row>
    <row r="18" spans="1:19" s="119" customFormat="1" x14ac:dyDescent="0.25">
      <c r="A18" s="212" t="s">
        <v>156</v>
      </c>
      <c r="B18" s="117">
        <v>193.09723266999998</v>
      </c>
      <c r="C18" s="117">
        <v>193.09723266999998</v>
      </c>
      <c r="D18" s="117">
        <v>0</v>
      </c>
      <c r="E18" s="117"/>
      <c r="F18" s="117"/>
      <c r="G18" s="117"/>
      <c r="H18" s="213">
        <v>250.7061277</v>
      </c>
      <c r="I18" s="213">
        <v>250.7061277</v>
      </c>
      <c r="J18" s="213">
        <v>0</v>
      </c>
      <c r="K18" s="117"/>
      <c r="L18" s="117"/>
      <c r="M18" s="117"/>
      <c r="N18" s="117">
        <v>57.608895030000014</v>
      </c>
      <c r="O18" s="117">
        <v>57.608895030000014</v>
      </c>
      <c r="P18" s="117">
        <v>0</v>
      </c>
      <c r="Q18" s="117">
        <v>29.834138083404156</v>
      </c>
      <c r="R18" s="117">
        <v>29.834138083404156</v>
      </c>
      <c r="S18" s="214" t="s">
        <v>35</v>
      </c>
    </row>
    <row r="19" spans="1:19" s="119" customFormat="1" x14ac:dyDescent="0.25">
      <c r="A19" s="212" t="s">
        <v>157</v>
      </c>
      <c r="B19" s="213">
        <v>306.35073085000005</v>
      </c>
      <c r="C19" s="213">
        <v>0</v>
      </c>
      <c r="D19" s="213">
        <v>306.35073084999999</v>
      </c>
      <c r="E19" s="117"/>
      <c r="F19" s="117"/>
      <c r="G19" s="117"/>
      <c r="H19" s="213">
        <v>253.18712153999999</v>
      </c>
      <c r="I19" s="213">
        <v>0</v>
      </c>
      <c r="J19" s="213">
        <v>253.18712153999999</v>
      </c>
      <c r="K19" s="117">
        <v>518.70702568000002</v>
      </c>
      <c r="L19" s="117">
        <v>1E-3</v>
      </c>
      <c r="M19" s="117">
        <v>207.67959443999999</v>
      </c>
      <c r="N19" s="117">
        <v>-53.163609310000055</v>
      </c>
      <c r="O19" s="117">
        <v>0</v>
      </c>
      <c r="P19" s="117">
        <v>-53.163609309999998</v>
      </c>
      <c r="Q19" s="117">
        <v>-17.353837923772019</v>
      </c>
      <c r="R19" s="129" t="s">
        <v>35</v>
      </c>
      <c r="S19" s="118">
        <v>-17.353837923772005</v>
      </c>
    </row>
    <row r="20" spans="1:19" ht="26.4" x14ac:dyDescent="0.25">
      <c r="A20" s="211" t="s">
        <v>158</v>
      </c>
      <c r="B20" s="37">
        <v>1117.65093718</v>
      </c>
      <c r="C20" s="37">
        <v>1117.65093718</v>
      </c>
      <c r="D20" s="37">
        <v>0</v>
      </c>
      <c r="E20" s="37"/>
      <c r="F20" s="37"/>
      <c r="G20" s="37"/>
      <c r="H20" s="37">
        <v>1231.43586774</v>
      </c>
      <c r="I20" s="37">
        <v>1231.43586774</v>
      </c>
      <c r="J20" s="37">
        <v>0</v>
      </c>
      <c r="K20" s="37">
        <v>0</v>
      </c>
      <c r="L20" s="37">
        <v>0</v>
      </c>
      <c r="M20" s="37">
        <v>0</v>
      </c>
      <c r="N20" s="37">
        <v>113.78493056000002</v>
      </c>
      <c r="O20" s="37">
        <v>113.78493056000002</v>
      </c>
      <c r="P20" s="37">
        <v>0</v>
      </c>
      <c r="Q20" s="37">
        <v>10.180721616634301</v>
      </c>
      <c r="R20" s="37">
        <v>10.180721616634301</v>
      </c>
      <c r="S20" s="214" t="s">
        <v>35</v>
      </c>
    </row>
    <row r="21" spans="1:19" s="119" customFormat="1" ht="26.4" x14ac:dyDescent="0.25">
      <c r="A21" s="212" t="s">
        <v>159</v>
      </c>
      <c r="B21" s="213">
        <v>1040.3970850000001</v>
      </c>
      <c r="C21" s="213">
        <v>1040.3970850000001</v>
      </c>
      <c r="D21" s="117">
        <v>0</v>
      </c>
      <c r="E21" s="117"/>
      <c r="F21" s="117"/>
      <c r="G21" s="117"/>
      <c r="H21" s="213">
        <v>1143.5195880000001</v>
      </c>
      <c r="I21" s="213">
        <v>1143.5195880000001</v>
      </c>
      <c r="J21" s="213">
        <v>0</v>
      </c>
      <c r="K21" s="117"/>
      <c r="L21" s="117"/>
      <c r="M21" s="117"/>
      <c r="N21" s="117">
        <v>103.12250300000005</v>
      </c>
      <c r="O21" s="117">
        <v>103.12250300000005</v>
      </c>
      <c r="P21" s="117">
        <v>0</v>
      </c>
      <c r="Q21" s="117">
        <v>9.9118408237370375</v>
      </c>
      <c r="R21" s="117">
        <v>9.9118408237370375</v>
      </c>
      <c r="S21" s="214" t="s">
        <v>35</v>
      </c>
    </row>
    <row r="22" spans="1:19" x14ac:dyDescent="0.25">
      <c r="A22" s="211" t="s">
        <v>41</v>
      </c>
      <c r="B22" s="37">
        <v>171.44902296000001</v>
      </c>
      <c r="C22" s="37">
        <v>77.852142959999995</v>
      </c>
      <c r="D22" s="37">
        <v>93.596879999999999</v>
      </c>
      <c r="E22" s="37"/>
      <c r="F22" s="37"/>
      <c r="G22" s="37"/>
      <c r="H22" s="37">
        <v>165.16883443999998</v>
      </c>
      <c r="I22" s="37">
        <v>76.875636299999996</v>
      </c>
      <c r="J22" s="37">
        <v>88.293198140000001</v>
      </c>
      <c r="K22" s="37">
        <v>145.56005133000002</v>
      </c>
      <c r="L22" s="37">
        <v>39.89364939</v>
      </c>
      <c r="M22" s="37">
        <v>4.0784915699999997</v>
      </c>
      <c r="N22" s="37">
        <v>-6.2801885200000243</v>
      </c>
      <c r="O22" s="37">
        <v>-0.97650665999999831</v>
      </c>
      <c r="P22" s="37">
        <v>-5.3036818599999975</v>
      </c>
      <c r="Q22" s="37">
        <v>-3.6630063044834174</v>
      </c>
      <c r="R22" s="37">
        <v>-1.2543092879302264</v>
      </c>
      <c r="S22" s="42">
        <v>-5.6665156573595112</v>
      </c>
    </row>
    <row r="23" spans="1:19" ht="26.4" x14ac:dyDescent="0.25">
      <c r="A23" s="211" t="s">
        <v>42</v>
      </c>
      <c r="B23" s="37">
        <v>4.3565839999999995E-2</v>
      </c>
      <c r="C23" s="37">
        <v>1.760569E-2</v>
      </c>
      <c r="D23" s="37">
        <v>2.5960150000000001E-2</v>
      </c>
      <c r="E23" s="37"/>
      <c r="F23" s="37"/>
      <c r="G23" s="37"/>
      <c r="H23" s="37">
        <v>0.17871526999999998</v>
      </c>
      <c r="I23" s="37">
        <v>1.7383919999999997E-2</v>
      </c>
      <c r="J23" s="37">
        <v>0.16133135000000001</v>
      </c>
      <c r="K23" s="37">
        <v>-6.8984899999999988E-2</v>
      </c>
      <c r="L23" s="37">
        <v>0.16786114000000002</v>
      </c>
      <c r="M23" s="37">
        <v>1.866203E-2</v>
      </c>
      <c r="N23" s="37">
        <v>0.13514942999999999</v>
      </c>
      <c r="O23" s="37">
        <v>-2.2177000000000308E-4</v>
      </c>
      <c r="P23" s="37">
        <v>0.13537120000000002</v>
      </c>
      <c r="Q23" s="37">
        <v>310.21880904855732</v>
      </c>
      <c r="R23" s="37">
        <v>-1.2596495791985518</v>
      </c>
      <c r="S23" s="42">
        <v>521.45769573750545</v>
      </c>
    </row>
    <row r="24" spans="1:19" ht="39.6" x14ac:dyDescent="0.25">
      <c r="A24" s="211" t="s">
        <v>43</v>
      </c>
      <c r="B24" s="37">
        <v>483.70307961000003</v>
      </c>
      <c r="C24" s="37">
        <v>13.719748460000002</v>
      </c>
      <c r="D24" s="37">
        <v>469.98333115000003</v>
      </c>
      <c r="E24" s="37"/>
      <c r="F24" s="37"/>
      <c r="G24" s="37"/>
      <c r="H24" s="37">
        <v>507.44698074000001</v>
      </c>
      <c r="I24" s="37">
        <v>12.2972418</v>
      </c>
      <c r="J24" s="37">
        <v>495.14973894000002</v>
      </c>
      <c r="K24" s="37">
        <v>889.92551114000003</v>
      </c>
      <c r="L24" s="37">
        <v>202.02694713999998</v>
      </c>
      <c r="M24" s="37">
        <v>165.33806622999998</v>
      </c>
      <c r="N24" s="37">
        <v>23.743901129999983</v>
      </c>
      <c r="O24" s="37">
        <v>-1.4225066600000016</v>
      </c>
      <c r="P24" s="37">
        <v>25.166407789999994</v>
      </c>
      <c r="Q24" s="37">
        <v>4.9087760923796822</v>
      </c>
      <c r="R24" s="37">
        <v>-10.368314434826033</v>
      </c>
      <c r="S24" s="42">
        <v>5.3547447583769525</v>
      </c>
    </row>
    <row r="25" spans="1:19" ht="26.4" x14ac:dyDescent="0.25">
      <c r="A25" s="211" t="s">
        <v>160</v>
      </c>
      <c r="B25" s="37">
        <v>433.34262481000002</v>
      </c>
      <c r="C25" s="37">
        <v>314.32115469999997</v>
      </c>
      <c r="D25" s="37">
        <v>119.02147011</v>
      </c>
      <c r="E25" s="37"/>
      <c r="F25" s="37"/>
      <c r="G25" s="37"/>
      <c r="H25" s="37">
        <v>322.28062355000003</v>
      </c>
      <c r="I25" s="37">
        <v>286.18563237000001</v>
      </c>
      <c r="J25" s="37">
        <v>36.094991180000001</v>
      </c>
      <c r="K25" s="37">
        <v>91.111124140000001</v>
      </c>
      <c r="L25" s="37">
        <v>42.880357170000003</v>
      </c>
      <c r="M25" s="37">
        <v>0</v>
      </c>
      <c r="N25" s="37">
        <v>-111.06200125999999</v>
      </c>
      <c r="O25" s="37">
        <v>-28.135522329999958</v>
      </c>
      <c r="P25" s="37">
        <v>-82.926478930000002</v>
      </c>
      <c r="Q25" s="37">
        <v>-25.629143061727504</v>
      </c>
      <c r="R25" s="37">
        <v>-8.9512022685375854</v>
      </c>
      <c r="S25" s="42">
        <v>-69.673546170585098</v>
      </c>
    </row>
    <row r="26" spans="1:19" s="119" customFormat="1" ht="26.4" x14ac:dyDescent="0.25">
      <c r="A26" s="212" t="s">
        <v>161</v>
      </c>
      <c r="B26" s="117">
        <v>205.58253778</v>
      </c>
      <c r="C26" s="117">
        <v>86.56106767</v>
      </c>
      <c r="D26" s="117">
        <v>119.02147011</v>
      </c>
      <c r="E26" s="117"/>
      <c r="F26" s="117"/>
      <c r="G26" s="117"/>
      <c r="H26" s="213">
        <v>62.345893680000003</v>
      </c>
      <c r="I26" s="213">
        <v>26.250902499999999</v>
      </c>
      <c r="J26" s="213">
        <v>36.094991180000001</v>
      </c>
      <c r="K26" s="117">
        <v>91.111124140000001</v>
      </c>
      <c r="L26" s="117">
        <v>42.880357170000003</v>
      </c>
      <c r="M26" s="117">
        <v>0</v>
      </c>
      <c r="N26" s="117">
        <v>-143.23664409999998</v>
      </c>
      <c r="O26" s="117">
        <v>-60.310165170000005</v>
      </c>
      <c r="P26" s="117">
        <v>-82.926478930000002</v>
      </c>
      <c r="Q26" s="117">
        <v>-69.673546034966151</v>
      </c>
      <c r="R26" s="117">
        <v>-69.673545848490107</v>
      </c>
      <c r="S26" s="118">
        <v>-69.673546170585098</v>
      </c>
    </row>
    <row r="27" spans="1:19" s="119" customFormat="1" x14ac:dyDescent="0.25">
      <c r="A27" s="212" t="s">
        <v>162</v>
      </c>
      <c r="B27" s="117">
        <v>16.110458569999999</v>
      </c>
      <c r="C27" s="117">
        <v>16.110458569999999</v>
      </c>
      <c r="D27" s="117">
        <v>0</v>
      </c>
      <c r="E27" s="117"/>
      <c r="F27" s="117"/>
      <c r="G27" s="117"/>
      <c r="H27" s="213">
        <v>13.717044320000001</v>
      </c>
      <c r="I27" s="213">
        <v>13.717044320000001</v>
      </c>
      <c r="J27" s="213">
        <v>0</v>
      </c>
      <c r="K27" s="117"/>
      <c r="L27" s="117"/>
      <c r="M27" s="117"/>
      <c r="N27" s="117">
        <v>-2.3934142499999975</v>
      </c>
      <c r="O27" s="117">
        <v>-2.3934142499999975</v>
      </c>
      <c r="P27" s="117">
        <v>0</v>
      </c>
      <c r="Q27" s="117">
        <v>-14.856276372274607</v>
      </c>
      <c r="R27" s="117">
        <v>-14.856276372274607</v>
      </c>
      <c r="S27" s="214" t="s">
        <v>35</v>
      </c>
    </row>
    <row r="28" spans="1:19" s="119" customFormat="1" x14ac:dyDescent="0.25">
      <c r="A28" s="212" t="s">
        <v>163</v>
      </c>
      <c r="B28" s="117">
        <v>211.64962846</v>
      </c>
      <c r="C28" s="117">
        <v>211.64962846</v>
      </c>
      <c r="D28" s="117">
        <v>0</v>
      </c>
      <c r="E28" s="117"/>
      <c r="F28" s="117"/>
      <c r="G28" s="117"/>
      <c r="H28" s="213">
        <v>246.21768555</v>
      </c>
      <c r="I28" s="213">
        <v>246.21768555</v>
      </c>
      <c r="J28" s="213">
        <v>0</v>
      </c>
      <c r="K28" s="117"/>
      <c r="L28" s="117"/>
      <c r="M28" s="117"/>
      <c r="N28" s="117">
        <v>34.568057089999996</v>
      </c>
      <c r="O28" s="117">
        <v>34.568057089999996</v>
      </c>
      <c r="P28" s="117">
        <v>0</v>
      </c>
      <c r="Q28" s="117">
        <v>16.332680261015938</v>
      </c>
      <c r="R28" s="117">
        <v>16.332680261015938</v>
      </c>
      <c r="S28" s="214" t="s">
        <v>35</v>
      </c>
    </row>
    <row r="29" spans="1:19" ht="26.4" x14ac:dyDescent="0.25">
      <c r="A29" s="211" t="s">
        <v>45</v>
      </c>
      <c r="B29" s="37">
        <v>111.49108104999999</v>
      </c>
      <c r="C29" s="37">
        <v>42.3955056</v>
      </c>
      <c r="D29" s="37">
        <v>69.095575449999998</v>
      </c>
      <c r="E29" s="37"/>
      <c r="F29" s="37"/>
      <c r="G29" s="37"/>
      <c r="H29" s="37">
        <v>205.53503868000001</v>
      </c>
      <c r="I29" s="37">
        <v>116.49845031999999</v>
      </c>
      <c r="J29" s="37">
        <v>89.036588359999996</v>
      </c>
      <c r="K29" s="37">
        <v>58.120725200000003</v>
      </c>
      <c r="L29" s="37">
        <v>15.113301570000001</v>
      </c>
      <c r="M29" s="37">
        <v>50.030786249999998</v>
      </c>
      <c r="N29" s="37">
        <v>94.043957630000023</v>
      </c>
      <c r="O29" s="37">
        <v>74.102944719999982</v>
      </c>
      <c r="P29" s="37">
        <v>19.941012909999998</v>
      </c>
      <c r="Q29" s="37">
        <v>84.351103912809407</v>
      </c>
      <c r="R29" s="37">
        <v>174.78962373785203</v>
      </c>
      <c r="S29" s="42">
        <v>28.860043179508665</v>
      </c>
    </row>
    <row r="30" spans="1:19" s="119" customFormat="1" x14ac:dyDescent="0.25">
      <c r="A30" s="212" t="s">
        <v>164</v>
      </c>
      <c r="B30" s="117">
        <v>47.004650579999996</v>
      </c>
      <c r="C30" s="117">
        <v>0.59918062999999999</v>
      </c>
      <c r="D30" s="117">
        <v>46.405469949999997</v>
      </c>
      <c r="E30" s="117"/>
      <c r="F30" s="117"/>
      <c r="G30" s="117"/>
      <c r="H30" s="213">
        <v>40.828375960000002</v>
      </c>
      <c r="I30" s="213">
        <v>1.4171264099999998</v>
      </c>
      <c r="J30" s="213">
        <v>39.411249549999994</v>
      </c>
      <c r="K30" s="117">
        <v>30.575795660000001</v>
      </c>
      <c r="L30" s="117">
        <v>2.898279</v>
      </c>
      <c r="M30" s="117">
        <v>17.471884020000001</v>
      </c>
      <c r="N30" s="117">
        <v>-6.1762746199999938</v>
      </c>
      <c r="O30" s="117">
        <v>0.81794577999999984</v>
      </c>
      <c r="P30" s="117">
        <v>-6.9942204000000032</v>
      </c>
      <c r="Q30" s="117">
        <v>-13.139709675084646</v>
      </c>
      <c r="R30" s="117">
        <v>136.51071797831645</v>
      </c>
      <c r="S30" s="118">
        <v>-15.071974074470077</v>
      </c>
    </row>
    <row r="31" spans="1:19" s="119" customFormat="1" x14ac:dyDescent="0.25">
      <c r="A31" s="212" t="s">
        <v>165</v>
      </c>
      <c r="B31" s="117">
        <v>64.486430470000002</v>
      </c>
      <c r="C31" s="117">
        <v>41.796324970000001</v>
      </c>
      <c r="D31" s="117">
        <v>22.690105500000001</v>
      </c>
      <c r="E31" s="117"/>
      <c r="F31" s="117"/>
      <c r="G31" s="117"/>
      <c r="H31" s="213">
        <v>155.27092691999999</v>
      </c>
      <c r="I31" s="213">
        <v>113.31208434</v>
      </c>
      <c r="J31" s="213">
        <v>41.958842579999995</v>
      </c>
      <c r="K31" s="117">
        <v>26.487430839999998</v>
      </c>
      <c r="L31" s="117">
        <v>9.3435754399999986</v>
      </c>
      <c r="M31" s="117">
        <v>13.7852111</v>
      </c>
      <c r="N31" s="117">
        <v>90.784496449999992</v>
      </c>
      <c r="O31" s="117">
        <v>71.515759369999998</v>
      </c>
      <c r="P31" s="117">
        <v>19.268737079999994</v>
      </c>
      <c r="Q31" s="117">
        <v>140.78077478987495</v>
      </c>
      <c r="R31" s="117">
        <v>171.10537689936046</v>
      </c>
      <c r="S31" s="118">
        <v>84.921319911888418</v>
      </c>
    </row>
    <row r="32" spans="1:19" x14ac:dyDescent="0.25">
      <c r="A32" s="211" t="s">
        <v>46</v>
      </c>
      <c r="B32" s="37">
        <v>342.66394613</v>
      </c>
      <c r="C32" s="37">
        <v>0.51359703999999995</v>
      </c>
      <c r="D32" s="37">
        <v>342.15034908999996</v>
      </c>
      <c r="E32" s="37"/>
      <c r="F32" s="37"/>
      <c r="G32" s="37"/>
      <c r="H32" s="37">
        <v>319.86582066000005</v>
      </c>
      <c r="I32" s="37">
        <v>0.1265367</v>
      </c>
      <c r="J32" s="37">
        <v>319.73928395999997</v>
      </c>
      <c r="K32" s="37">
        <v>745.93770970000003</v>
      </c>
      <c r="L32" s="37">
        <v>117.74537706</v>
      </c>
      <c r="M32" s="37">
        <v>67.538476900000006</v>
      </c>
      <c r="N32" s="37">
        <v>-22.798125469999945</v>
      </c>
      <c r="O32" s="37">
        <v>-0.38706033999999995</v>
      </c>
      <c r="P32" s="37">
        <v>-22.411065129999997</v>
      </c>
      <c r="Q32" s="37">
        <v>-6.6532022780566535</v>
      </c>
      <c r="R32" s="37">
        <v>-75.362650065117194</v>
      </c>
      <c r="S32" s="42">
        <v>-6.5500634997466989</v>
      </c>
    </row>
    <row r="33" spans="1:19" x14ac:dyDescent="0.25">
      <c r="A33" s="211" t="s">
        <v>47</v>
      </c>
      <c r="B33" s="37">
        <v>0.42702646</v>
      </c>
      <c r="C33" s="37">
        <v>0.3770984</v>
      </c>
      <c r="D33" s="37">
        <v>4.9928059999999996E-2</v>
      </c>
      <c r="E33" s="37"/>
      <c r="F33" s="37"/>
      <c r="G33" s="37"/>
      <c r="H33" s="37">
        <v>0.61324411000000001</v>
      </c>
      <c r="I33" s="37">
        <v>0.56800850000000003</v>
      </c>
      <c r="J33" s="37">
        <v>4.5235610000000002E-2</v>
      </c>
      <c r="K33" s="37">
        <v>0</v>
      </c>
      <c r="L33" s="37">
        <v>0</v>
      </c>
      <c r="M33" s="37">
        <v>0.10872841</v>
      </c>
      <c r="N33" s="37">
        <v>0.18621765000000001</v>
      </c>
      <c r="O33" s="37">
        <v>0.19091010000000003</v>
      </c>
      <c r="P33" s="37">
        <v>-4.6924499999999938E-3</v>
      </c>
      <c r="Q33" s="37">
        <v>43.607988600987397</v>
      </c>
      <c r="R33" s="37">
        <v>50.626070012495433</v>
      </c>
      <c r="S33" s="42">
        <v>-9.3984224502213607</v>
      </c>
    </row>
    <row r="34" spans="1:19" x14ac:dyDescent="0.25">
      <c r="A34" s="211" t="s">
        <v>166</v>
      </c>
      <c r="B34" s="37">
        <v>272.64983311999998</v>
      </c>
      <c r="C34" s="37">
        <v>182.44397307</v>
      </c>
      <c r="D34" s="37">
        <v>90.205860050000013</v>
      </c>
      <c r="E34" s="37"/>
      <c r="F34" s="37"/>
      <c r="G34" s="37"/>
      <c r="H34" s="37">
        <v>262.26421395</v>
      </c>
      <c r="I34" s="37">
        <v>170.47653500999999</v>
      </c>
      <c r="J34" s="37">
        <v>91.787678939999992</v>
      </c>
      <c r="K34" s="37">
        <v>133.05738516</v>
      </c>
      <c r="L34" s="37">
        <v>39.297494590000007</v>
      </c>
      <c r="M34" s="37">
        <v>8.7263814499999999</v>
      </c>
      <c r="N34" s="37">
        <v>-10.385619169999984</v>
      </c>
      <c r="O34" s="37">
        <v>-11.967438060000006</v>
      </c>
      <c r="P34" s="37">
        <v>1.5818188899999797</v>
      </c>
      <c r="Q34" s="37">
        <v>-3.8091419500077279</v>
      </c>
      <c r="R34" s="37">
        <v>-6.5595140571776227</v>
      </c>
      <c r="S34" s="42">
        <v>1.7535655545251672</v>
      </c>
    </row>
    <row r="35" spans="1:19" x14ac:dyDescent="0.25">
      <c r="A35" s="211" t="s">
        <v>49</v>
      </c>
      <c r="B35" s="37">
        <v>16.0985336</v>
      </c>
      <c r="C35" s="37">
        <v>-0.36091279999999998</v>
      </c>
      <c r="D35" s="48">
        <v>16.4551458</v>
      </c>
      <c r="E35" s="37"/>
      <c r="F35" s="37"/>
      <c r="G35" s="37"/>
      <c r="H35" s="37">
        <v>10.40724691</v>
      </c>
      <c r="I35" s="37">
        <v>0.86233150000000003</v>
      </c>
      <c r="J35" s="48">
        <v>9.5449154099999998</v>
      </c>
      <c r="K35" s="37">
        <v>9.1900785500000008</v>
      </c>
      <c r="L35" s="37">
        <v>5.9170970000000003E-2</v>
      </c>
      <c r="M35" s="37">
        <v>6.1365095099999998</v>
      </c>
      <c r="N35" s="37">
        <v>-5.6912866900000001</v>
      </c>
      <c r="O35" s="37">
        <v>1.2232443</v>
      </c>
      <c r="P35" s="37">
        <v>-6.9102303900000006</v>
      </c>
      <c r="Q35" s="37">
        <v>-35.352826731995023</v>
      </c>
      <c r="R35" s="37">
        <v>-338.93070569954853</v>
      </c>
      <c r="S35" s="42">
        <v>-41.99434313125321</v>
      </c>
    </row>
    <row r="36" spans="1:19" s="215" customFormat="1" ht="26.4" hidden="1" x14ac:dyDescent="0.25">
      <c r="A36" s="211" t="s">
        <v>51</v>
      </c>
      <c r="B36" s="37"/>
      <c r="C36" s="37"/>
      <c r="D36" s="37"/>
      <c r="E36" s="37"/>
      <c r="F36" s="37"/>
      <c r="G36" s="37"/>
      <c r="H36" s="37">
        <v>0</v>
      </c>
      <c r="I36" s="37">
        <v>0</v>
      </c>
      <c r="J36" s="37">
        <v>0</v>
      </c>
      <c r="K36" s="37"/>
      <c r="L36" s="37"/>
      <c r="M36" s="37"/>
      <c r="N36" s="37">
        <v>0</v>
      </c>
      <c r="O36" s="37">
        <v>0</v>
      </c>
      <c r="P36" s="37">
        <v>0</v>
      </c>
      <c r="Q36" s="49" t="s">
        <v>35</v>
      </c>
      <c r="R36" s="49" t="s">
        <v>35</v>
      </c>
      <c r="S36" s="46" t="s">
        <v>35</v>
      </c>
    </row>
    <row r="37" spans="1:19" s="32" customFormat="1" x14ac:dyDescent="0.25">
      <c r="A37" s="33" t="s">
        <v>52</v>
      </c>
      <c r="B37" s="29">
        <v>7807.7490630600005</v>
      </c>
      <c r="C37" s="29">
        <v>8690.7656929900004</v>
      </c>
      <c r="D37" s="29">
        <v>9390.3442888599984</v>
      </c>
      <c r="E37" s="29"/>
      <c r="F37" s="29"/>
      <c r="G37" s="29"/>
      <c r="H37" s="29">
        <v>7848.0260594499996</v>
      </c>
      <c r="I37" s="29">
        <v>7914.8195815299996</v>
      </c>
      <c r="J37" s="29">
        <v>10065.525982360001</v>
      </c>
      <c r="K37" s="29">
        <v>8506.432424229999</v>
      </c>
      <c r="L37" s="29">
        <v>12966.188553549999</v>
      </c>
      <c r="M37" s="29">
        <v>2981.7611813899998</v>
      </c>
      <c r="N37" s="29">
        <v>40.276996389999113</v>
      </c>
      <c r="O37" s="29">
        <v>-775.94611146000079</v>
      </c>
      <c r="P37" s="29">
        <v>675.18169350000244</v>
      </c>
      <c r="Q37" s="29">
        <v>0.51585925808703337</v>
      </c>
      <c r="R37" s="29">
        <v>-8.9283975528862953</v>
      </c>
      <c r="S37" s="31">
        <v>7.1901697395801278</v>
      </c>
    </row>
    <row r="38" spans="1:19" x14ac:dyDescent="0.25">
      <c r="A38" s="35" t="s">
        <v>54</v>
      </c>
      <c r="B38" s="37">
        <v>6882.90722327</v>
      </c>
      <c r="C38" s="37">
        <v>6882.90722327</v>
      </c>
      <c r="D38" s="37">
        <v>10273.250194960001</v>
      </c>
      <c r="E38" s="37"/>
      <c r="F38" s="37"/>
      <c r="G38" s="37"/>
      <c r="H38" s="37">
        <v>7721.4301385500003</v>
      </c>
      <c r="I38" s="37">
        <v>7721.4297055100005</v>
      </c>
      <c r="J38" s="37">
        <v>10132.319937479997</v>
      </c>
      <c r="K38" s="37">
        <v>8687.6106230400001</v>
      </c>
      <c r="L38" s="37">
        <v>12848.836455930001</v>
      </c>
      <c r="M38" s="37">
        <v>3012.5910873499997</v>
      </c>
      <c r="N38" s="37">
        <v>838.52291528000023</v>
      </c>
      <c r="O38" s="37">
        <v>838.5224822400005</v>
      </c>
      <c r="P38" s="37">
        <v>-140.930257480004</v>
      </c>
      <c r="Q38" s="37">
        <v>12.182685136959122</v>
      </c>
      <c r="R38" s="37">
        <v>12.182678845431639</v>
      </c>
      <c r="S38" s="42">
        <v>-1.3718176312803507</v>
      </c>
    </row>
    <row r="39" spans="1:19" ht="26.4" x14ac:dyDescent="0.25">
      <c r="A39" s="35" t="s">
        <v>55</v>
      </c>
      <c r="B39" s="37">
        <v>909.53900357000009</v>
      </c>
      <c r="C39" s="37">
        <v>909.5283735700001</v>
      </c>
      <c r="D39" s="37">
        <v>1.0630000000000001E-2</v>
      </c>
      <c r="E39" s="37"/>
      <c r="F39" s="37"/>
      <c r="G39" s="37"/>
      <c r="H39" s="37">
        <v>77.512273680000007</v>
      </c>
      <c r="I39" s="37">
        <v>77.512273680000007</v>
      </c>
      <c r="J39" s="37">
        <v>0</v>
      </c>
      <c r="K39" s="37">
        <v>1.67136</v>
      </c>
      <c r="L39" s="37">
        <v>0</v>
      </c>
      <c r="M39" s="37">
        <v>7.9000000000000001E-2</v>
      </c>
      <c r="N39" s="37">
        <v>-832.02672989000007</v>
      </c>
      <c r="O39" s="37">
        <v>-832.01609989000008</v>
      </c>
      <c r="P39" s="37">
        <v>-1.0630000000000001E-2</v>
      </c>
      <c r="Q39" s="37">
        <v>-91.477850496156918</v>
      </c>
      <c r="R39" s="37">
        <v>-91.477750894592134</v>
      </c>
      <c r="S39" s="42">
        <v>-100</v>
      </c>
    </row>
    <row r="40" spans="1:19" s="69" customFormat="1" ht="26.4" x14ac:dyDescent="0.25">
      <c r="A40" s="35" t="s">
        <v>56</v>
      </c>
      <c r="B40" s="40">
        <v>1.641078</v>
      </c>
      <c r="C40" s="40">
        <v>0</v>
      </c>
      <c r="D40" s="40">
        <v>1.641078</v>
      </c>
      <c r="E40" s="40"/>
      <c r="F40" s="40"/>
      <c r="G40" s="40"/>
      <c r="H40" s="40">
        <v>2.4929784500000003</v>
      </c>
      <c r="I40" s="40">
        <v>0.755</v>
      </c>
      <c r="J40" s="40">
        <v>1.73797845</v>
      </c>
      <c r="K40" s="40">
        <v>0</v>
      </c>
      <c r="L40" s="40">
        <v>106.58834899999999</v>
      </c>
      <c r="M40" s="40">
        <v>0.11899999999999999</v>
      </c>
      <c r="N40" s="37">
        <v>0.85190045000000025</v>
      </c>
      <c r="O40" s="37">
        <v>0.755</v>
      </c>
      <c r="P40" s="37">
        <v>9.6900449999999916E-2</v>
      </c>
      <c r="Q40" s="37">
        <v>51.911027385657491</v>
      </c>
      <c r="R40" s="49" t="s">
        <v>35</v>
      </c>
      <c r="S40" s="42">
        <v>5.9046827755901887</v>
      </c>
    </row>
    <row r="41" spans="1:19" x14ac:dyDescent="0.25">
      <c r="A41" s="35" t="s">
        <v>57</v>
      </c>
      <c r="B41" s="37">
        <v>45.209572039999998</v>
      </c>
      <c r="C41" s="37">
        <v>28.345137920000003</v>
      </c>
      <c r="D41" s="37">
        <v>16.864434120000002</v>
      </c>
      <c r="E41" s="37"/>
      <c r="F41" s="37"/>
      <c r="G41" s="37"/>
      <c r="H41" s="37">
        <v>70.045782760000009</v>
      </c>
      <c r="I41" s="37">
        <v>45</v>
      </c>
      <c r="J41" s="37">
        <v>25.045782760000002</v>
      </c>
      <c r="K41" s="37">
        <v>4.9307575999999997</v>
      </c>
      <c r="L41" s="37">
        <v>8.9747444999999999</v>
      </c>
      <c r="M41" s="37">
        <v>8.1271741199999994</v>
      </c>
      <c r="N41" s="37">
        <v>24.836210720000011</v>
      </c>
      <c r="O41" s="37">
        <v>16.654862079999997</v>
      </c>
      <c r="P41" s="37">
        <v>8.1813486399999995</v>
      </c>
      <c r="Q41" s="37">
        <v>54.93573506518868</v>
      </c>
      <c r="R41" s="37">
        <v>58.757385929840609</v>
      </c>
      <c r="S41" s="42">
        <v>48.512440926182705</v>
      </c>
    </row>
    <row r="42" spans="1:19" ht="26.4" x14ac:dyDescent="0.25">
      <c r="A42" s="35" t="s">
        <v>59</v>
      </c>
      <c r="B42" s="37">
        <v>30.590696620000003</v>
      </c>
      <c r="C42" s="37">
        <v>932.12346866999997</v>
      </c>
      <c r="D42" s="37">
        <v>19.688420420000046</v>
      </c>
      <c r="E42" s="37"/>
      <c r="F42" s="37"/>
      <c r="G42" s="37"/>
      <c r="H42" s="37">
        <v>22.69387996</v>
      </c>
      <c r="I42" s="37">
        <v>116.27159629000001</v>
      </c>
      <c r="J42" s="37">
        <v>4.8932956999999995</v>
      </c>
      <c r="K42" s="37">
        <v>9.4423191400000004</v>
      </c>
      <c r="L42" s="37">
        <v>55.314676720000001</v>
      </c>
      <c r="M42" s="37">
        <v>14.08613109</v>
      </c>
      <c r="N42" s="37">
        <v>-7.8968166600000025</v>
      </c>
      <c r="O42" s="37">
        <v>-815.85187237999992</v>
      </c>
      <c r="P42" s="37">
        <v>-14.795124720000047</v>
      </c>
      <c r="Q42" s="37">
        <v>-25.814438808291513</v>
      </c>
      <c r="R42" s="37">
        <v>-87.526159334245492</v>
      </c>
      <c r="S42" s="42">
        <v>-75.146326644725377</v>
      </c>
    </row>
    <row r="43" spans="1:19" x14ac:dyDescent="0.25">
      <c r="A43" s="35" t="s">
        <v>60</v>
      </c>
      <c r="B43" s="37">
        <v>-62.138510439999997</v>
      </c>
      <c r="C43" s="37">
        <v>-62.138510439999997</v>
      </c>
      <c r="D43" s="37">
        <v>-921.11046864000014</v>
      </c>
      <c r="E43" s="37"/>
      <c r="F43" s="37"/>
      <c r="G43" s="37"/>
      <c r="H43" s="37">
        <v>-46.148993950000005</v>
      </c>
      <c r="I43" s="37">
        <v>-46.148993950000005</v>
      </c>
      <c r="J43" s="37">
        <v>-98.471012029999997</v>
      </c>
      <c r="K43" s="37">
        <v>-197.22263555000001</v>
      </c>
      <c r="L43" s="37">
        <v>-53.5256726</v>
      </c>
      <c r="M43" s="37">
        <v>-53.24121117</v>
      </c>
      <c r="N43" s="37">
        <v>15.989516489999993</v>
      </c>
      <c r="O43" s="37">
        <v>15.989516489999993</v>
      </c>
      <c r="P43" s="37">
        <v>822.63945661000014</v>
      </c>
      <c r="Q43" s="37">
        <v>-25.732056299352763</v>
      </c>
      <c r="R43" s="37">
        <v>-25.732056299352763</v>
      </c>
      <c r="S43" s="42">
        <v>-89.30953285381824</v>
      </c>
    </row>
    <row r="44" spans="1:19" s="32" customFormat="1" x14ac:dyDescent="0.25">
      <c r="A44" s="216" t="s">
        <v>61</v>
      </c>
      <c r="B44" s="217">
        <v>35046.007078519993</v>
      </c>
      <c r="C44" s="217">
        <v>29959.450461230004</v>
      </c>
      <c r="D44" s="217">
        <v>15359.806812250001</v>
      </c>
      <c r="E44" s="217"/>
      <c r="F44" s="217"/>
      <c r="G44" s="217"/>
      <c r="H44" s="217">
        <v>38161.028595709999</v>
      </c>
      <c r="I44" s="217">
        <v>32172.345083149998</v>
      </c>
      <c r="J44" s="217">
        <v>16121.003016999999</v>
      </c>
      <c r="K44" s="217">
        <v>18047.763029440004</v>
      </c>
      <c r="L44" s="217">
        <v>15144.476821979999</v>
      </c>
      <c r="M44" s="217">
        <v>4194.2491358300003</v>
      </c>
      <c r="N44" s="217">
        <v>3115.0215171900054</v>
      </c>
      <c r="O44" s="217">
        <v>2212.8946219199934</v>
      </c>
      <c r="P44" s="217">
        <v>761.19620474999829</v>
      </c>
      <c r="Q44" s="217">
        <v>8.8883778120881232</v>
      </c>
      <c r="R44" s="217">
        <v>7.386299107133695</v>
      </c>
      <c r="S44" s="218">
        <v>4.9557667883095888</v>
      </c>
    </row>
    <row r="45" spans="1:19" s="32" customFormat="1" x14ac:dyDescent="0.25">
      <c r="A45" s="216" t="s">
        <v>62</v>
      </c>
      <c r="B45" s="217">
        <v>25577.881890679997</v>
      </c>
      <c r="C45" s="217">
        <v>20715.274603770005</v>
      </c>
      <c r="D45" s="217">
        <v>4862.6072869099999</v>
      </c>
      <c r="E45" s="217">
        <v>0</v>
      </c>
      <c r="F45" s="217">
        <v>0</v>
      </c>
      <c r="G45" s="217">
        <v>0</v>
      </c>
      <c r="H45" s="217">
        <v>28684.589367659999</v>
      </c>
      <c r="I45" s="217">
        <v>23670.510765420004</v>
      </c>
      <c r="J45" s="217">
        <v>5014.0786022399998</v>
      </c>
      <c r="K45" s="217">
        <v>7613.9880713199991</v>
      </c>
      <c r="L45" s="217">
        <v>1761.1656199300003</v>
      </c>
      <c r="M45" s="217">
        <v>914.60900569</v>
      </c>
      <c r="N45" s="217">
        <v>3106.7074769799983</v>
      </c>
      <c r="O45" s="217">
        <v>2955.2361616499993</v>
      </c>
      <c r="P45" s="217">
        <v>151.47131532999992</v>
      </c>
      <c r="Q45" s="217">
        <v>12.146070148646729</v>
      </c>
      <c r="R45" s="217">
        <v>14.265976281637961</v>
      </c>
      <c r="S45" s="218">
        <v>3.115022587527406</v>
      </c>
    </row>
    <row r="46" spans="1:19" s="32" customFormat="1" x14ac:dyDescent="0.25">
      <c r="A46" s="216" t="s">
        <v>63</v>
      </c>
      <c r="B46" s="217">
        <v>1660.3761247800001</v>
      </c>
      <c r="C46" s="217">
        <v>553.41016446999993</v>
      </c>
      <c r="D46" s="217">
        <v>1106.96165971</v>
      </c>
      <c r="E46" s="217">
        <v>0</v>
      </c>
      <c r="F46" s="217">
        <v>0</v>
      </c>
      <c r="G46" s="217">
        <v>0</v>
      </c>
      <c r="H46" s="217">
        <v>1628.4131686000003</v>
      </c>
      <c r="I46" s="217">
        <v>587.01473620000002</v>
      </c>
      <c r="J46" s="217">
        <v>1041.3984323999998</v>
      </c>
      <c r="K46" s="217">
        <v>1927.3425338900001</v>
      </c>
      <c r="L46" s="217">
        <v>417.12264849999997</v>
      </c>
      <c r="M46" s="217">
        <v>297.87894875000001</v>
      </c>
      <c r="N46" s="217">
        <v>-31.962956179999914</v>
      </c>
      <c r="O46" s="217">
        <v>33.604571730000018</v>
      </c>
      <c r="P46" s="217">
        <v>-65.56322731000003</v>
      </c>
      <c r="Q46" s="217">
        <v>-1.9250431093879428</v>
      </c>
      <c r="R46" s="217">
        <v>6.0722722290768161</v>
      </c>
      <c r="S46" s="218">
        <v>-5.9228092260373728</v>
      </c>
    </row>
    <row r="47" spans="1:19" s="1" customFormat="1" x14ac:dyDescent="0.25">
      <c r="A47" s="19" t="s">
        <v>69</v>
      </c>
      <c r="B47" s="209"/>
      <c r="C47" s="209"/>
      <c r="D47" s="57"/>
      <c r="E47" s="209"/>
      <c r="F47" s="209"/>
      <c r="G47" s="209"/>
      <c r="H47" s="209"/>
      <c r="I47" s="209"/>
      <c r="J47" s="57"/>
      <c r="K47" s="209"/>
      <c r="L47" s="209"/>
      <c r="M47" s="209"/>
      <c r="N47" s="209"/>
      <c r="O47" s="209"/>
      <c r="P47" s="209"/>
      <c r="Q47" s="209"/>
      <c r="R47" s="209"/>
      <c r="S47" s="210"/>
    </row>
    <row r="48" spans="1:19" x14ac:dyDescent="0.25">
      <c r="A48" s="109" t="s">
        <v>167</v>
      </c>
      <c r="B48" s="29">
        <v>2424.0708719500003</v>
      </c>
      <c r="C48" s="29">
        <v>989.37333194999997</v>
      </c>
      <c r="D48" s="29">
        <v>1475.4684168700001</v>
      </c>
      <c r="E48" s="29">
        <v>0</v>
      </c>
      <c r="F48" s="29">
        <v>0</v>
      </c>
      <c r="G48" s="29">
        <v>0</v>
      </c>
      <c r="H48" s="29">
        <v>2347.5143720200003</v>
      </c>
      <c r="I48" s="29">
        <v>917.57874859000003</v>
      </c>
      <c r="J48" s="29">
        <v>1467.0472574400001</v>
      </c>
      <c r="K48" s="29"/>
      <c r="L48" s="29"/>
      <c r="M48" s="29"/>
      <c r="N48" s="29">
        <v>-76.556499929999973</v>
      </c>
      <c r="O48" s="29">
        <v>-71.794583359999933</v>
      </c>
      <c r="P48" s="29">
        <v>-8.4211594299999888</v>
      </c>
      <c r="Q48" s="29">
        <v>-3.1581791116699236</v>
      </c>
      <c r="R48" s="29">
        <v>-7.2565715126459622</v>
      </c>
      <c r="S48" s="31">
        <v>-0.57074481118777953</v>
      </c>
    </row>
    <row r="49" spans="1:19" ht="24.75" customHeight="1" x14ac:dyDescent="0.25">
      <c r="A49" s="219" t="s">
        <v>168</v>
      </c>
      <c r="B49" s="37">
        <v>74.653924480000001</v>
      </c>
      <c r="C49" s="37">
        <v>2.5675492000000002</v>
      </c>
      <c r="D49" s="37">
        <v>72.086375279999999</v>
      </c>
      <c r="E49" s="37"/>
      <c r="F49" s="37"/>
      <c r="G49" s="37"/>
      <c r="H49" s="37">
        <v>74.067979730000005</v>
      </c>
      <c r="I49" s="37">
        <v>2.4432685800000002</v>
      </c>
      <c r="J49" s="37">
        <v>71.62471115000001</v>
      </c>
      <c r="K49" s="37"/>
      <c r="L49" s="37"/>
      <c r="M49" s="37"/>
      <c r="N49" s="37">
        <v>-0.58594474999999591</v>
      </c>
      <c r="O49" s="37">
        <v>-0.12428061999999995</v>
      </c>
      <c r="P49" s="37">
        <v>-0.4616641299999884</v>
      </c>
      <c r="Q49" s="37">
        <v>-0.7848813764063749</v>
      </c>
      <c r="R49" s="37">
        <v>-4.8404377216997432</v>
      </c>
      <c r="S49" s="42">
        <v>-0.64043188217854663</v>
      </c>
    </row>
    <row r="50" spans="1:19" ht="52.8" x14ac:dyDescent="0.25">
      <c r="A50" s="219" t="s">
        <v>169</v>
      </c>
      <c r="B50" s="37">
        <v>156.94998596000002</v>
      </c>
      <c r="C50" s="37">
        <v>87.051767580000003</v>
      </c>
      <c r="D50" s="37">
        <v>69.964003239999997</v>
      </c>
      <c r="E50" s="37"/>
      <c r="F50" s="37"/>
      <c r="G50" s="37"/>
      <c r="H50" s="37">
        <v>165.63964759000001</v>
      </c>
      <c r="I50" s="37">
        <v>94.98014993000001</v>
      </c>
      <c r="J50" s="37">
        <v>70.666880579999997</v>
      </c>
      <c r="K50" s="37"/>
      <c r="L50" s="37"/>
      <c r="M50" s="37"/>
      <c r="N50" s="37">
        <v>8.6896616299999891</v>
      </c>
      <c r="O50" s="37">
        <v>7.9283823500000068</v>
      </c>
      <c r="P50" s="37">
        <v>0.70287734000000057</v>
      </c>
      <c r="Q50" s="37">
        <v>5.5365800620170944</v>
      </c>
      <c r="R50" s="37">
        <v>9.1076638308508535</v>
      </c>
      <c r="S50" s="42">
        <v>1.0046271045824824</v>
      </c>
    </row>
    <row r="51" spans="1:19" s="223" customFormat="1" hidden="1" x14ac:dyDescent="0.25">
      <c r="A51" s="220" t="s">
        <v>170</v>
      </c>
      <c r="B51" s="221">
        <v>0</v>
      </c>
      <c r="C51" s="221">
        <v>6.5784860000000001E-2</v>
      </c>
      <c r="D51" s="221">
        <v>0</v>
      </c>
      <c r="E51" s="221"/>
      <c r="F51" s="221"/>
      <c r="G51" s="221"/>
      <c r="H51" s="221">
        <v>0</v>
      </c>
      <c r="I51" s="221">
        <v>7.3829200000000003E-3</v>
      </c>
      <c r="J51" s="221">
        <v>0</v>
      </c>
      <c r="K51" s="221"/>
      <c r="L51" s="221"/>
      <c r="M51" s="221"/>
      <c r="N51" s="221"/>
      <c r="O51" s="221"/>
      <c r="P51" s="221"/>
      <c r="Q51" s="221"/>
      <c r="R51" s="221"/>
      <c r="S51" s="222"/>
    </row>
    <row r="52" spans="1:19" ht="37.5" customHeight="1" x14ac:dyDescent="0.25">
      <c r="A52" s="219" t="s">
        <v>171</v>
      </c>
      <c r="B52" s="37">
        <v>899.71512811000002</v>
      </c>
      <c r="C52" s="37">
        <v>147.27390152999999</v>
      </c>
      <c r="D52" s="37">
        <v>781.47655577</v>
      </c>
      <c r="E52" s="37"/>
      <c r="F52" s="37"/>
      <c r="G52" s="37"/>
      <c r="H52" s="37">
        <v>874.35710847000007</v>
      </c>
      <c r="I52" s="37">
        <v>156.45786335</v>
      </c>
      <c r="J52" s="37">
        <v>746.11391820999995</v>
      </c>
      <c r="K52" s="37"/>
      <c r="L52" s="37"/>
      <c r="M52" s="37"/>
      <c r="N52" s="37">
        <v>-25.358019639999952</v>
      </c>
      <c r="O52" s="37">
        <v>9.1839618200000075</v>
      </c>
      <c r="P52" s="37">
        <v>-35.362637560000053</v>
      </c>
      <c r="Q52" s="37">
        <v>-2.8184498457049045</v>
      </c>
      <c r="R52" s="37">
        <v>6.2359737364119496</v>
      </c>
      <c r="S52" s="42">
        <v>-4.5251053661049099</v>
      </c>
    </row>
    <row r="53" spans="1:19" s="66" customFormat="1" hidden="1" x14ac:dyDescent="0.25">
      <c r="A53" s="224" t="s">
        <v>170</v>
      </c>
      <c r="B53" s="57">
        <v>0</v>
      </c>
      <c r="C53" s="57">
        <v>29.035329190000002</v>
      </c>
      <c r="D53" s="57">
        <v>9.2872827600000001</v>
      </c>
      <c r="E53" s="57"/>
      <c r="F53" s="57"/>
      <c r="G53" s="57"/>
      <c r="H53" s="57">
        <v>0</v>
      </c>
      <c r="I53" s="57">
        <v>28.214673090000002</v>
      </c>
      <c r="J53" s="57">
        <v>8.3942143000000016</v>
      </c>
      <c r="K53" s="57"/>
      <c r="L53" s="57"/>
      <c r="M53" s="57"/>
      <c r="N53" s="57"/>
      <c r="O53" s="57"/>
      <c r="P53" s="57"/>
      <c r="Q53" s="57"/>
      <c r="R53" s="57"/>
      <c r="S53" s="225"/>
    </row>
    <row r="54" spans="1:19" x14ac:dyDescent="0.25">
      <c r="A54" s="219" t="s">
        <v>172</v>
      </c>
      <c r="B54" s="37">
        <v>138.83255961</v>
      </c>
      <c r="C54" s="37">
        <v>138.83255961</v>
      </c>
      <c r="D54" s="37">
        <v>0</v>
      </c>
      <c r="E54" s="37"/>
      <c r="F54" s="37"/>
      <c r="G54" s="37"/>
      <c r="H54" s="37">
        <v>137.67271511000001</v>
      </c>
      <c r="I54" s="37">
        <v>137.67271511000001</v>
      </c>
      <c r="J54" s="37">
        <v>0</v>
      </c>
      <c r="K54" s="37"/>
      <c r="L54" s="37"/>
      <c r="M54" s="37"/>
      <c r="N54" s="37">
        <v>-1.1598444999999913</v>
      </c>
      <c r="O54" s="37">
        <v>-1.1598444999999913</v>
      </c>
      <c r="P54" s="37">
        <v>0</v>
      </c>
      <c r="Q54" s="37">
        <v>-0.83542686474855543</v>
      </c>
      <c r="R54" s="37">
        <v>-0.83542686474855543</v>
      </c>
      <c r="S54" s="46" t="s">
        <v>35</v>
      </c>
    </row>
    <row r="55" spans="1:19" ht="39.6" x14ac:dyDescent="0.25">
      <c r="A55" s="219" t="s">
        <v>173</v>
      </c>
      <c r="B55" s="37">
        <v>217.75882486</v>
      </c>
      <c r="C55" s="37">
        <v>67.600235769999998</v>
      </c>
      <c r="D55" s="37">
        <v>150.15858909000002</v>
      </c>
      <c r="E55" s="37"/>
      <c r="F55" s="37"/>
      <c r="G55" s="37"/>
      <c r="H55" s="37">
        <v>213.98664847999999</v>
      </c>
      <c r="I55" s="37">
        <v>68.423507150000006</v>
      </c>
      <c r="J55" s="37">
        <v>145.56314133000001</v>
      </c>
      <c r="K55" s="37"/>
      <c r="L55" s="37"/>
      <c r="M55" s="37"/>
      <c r="N55" s="37">
        <v>-3.772176380000019</v>
      </c>
      <c r="O55" s="37">
        <v>0.82327138000000843</v>
      </c>
      <c r="P55" s="37">
        <v>-4.5954477600000132</v>
      </c>
      <c r="Q55" s="37">
        <v>-1.73227256457929</v>
      </c>
      <c r="R55" s="37">
        <v>1.2178528234739758</v>
      </c>
      <c r="S55" s="42">
        <v>-3.0603962036734771</v>
      </c>
    </row>
    <row r="56" spans="1:19" s="66" customFormat="1" hidden="1" x14ac:dyDescent="0.25">
      <c r="A56" s="224" t="s">
        <v>170</v>
      </c>
      <c r="B56" s="57">
        <v>0</v>
      </c>
      <c r="C56" s="57">
        <v>0</v>
      </c>
      <c r="D56" s="57">
        <v>4.3373442000000004</v>
      </c>
      <c r="E56" s="57"/>
      <c r="F56" s="57"/>
      <c r="G56" s="57"/>
      <c r="H56" s="57">
        <v>0</v>
      </c>
      <c r="I56" s="57">
        <v>0</v>
      </c>
      <c r="J56" s="57">
        <v>3.98796105</v>
      </c>
      <c r="K56" s="57"/>
      <c r="L56" s="57"/>
      <c r="M56" s="57"/>
      <c r="N56" s="57"/>
      <c r="O56" s="57"/>
      <c r="P56" s="57"/>
      <c r="Q56" s="57"/>
      <c r="R56" s="57"/>
      <c r="S56" s="225"/>
    </row>
    <row r="57" spans="1:19" ht="26.4" x14ac:dyDescent="0.25">
      <c r="A57" s="219" t="s">
        <v>174</v>
      </c>
      <c r="B57" s="37">
        <v>23.536976129999999</v>
      </c>
      <c r="C57" s="37">
        <v>17.989789630000001</v>
      </c>
      <c r="D57" s="37">
        <v>5.5471865000000005</v>
      </c>
      <c r="E57" s="37"/>
      <c r="F57" s="37"/>
      <c r="G57" s="37"/>
      <c r="H57" s="37">
        <v>53.512639440000001</v>
      </c>
      <c r="I57" s="37">
        <v>27.942685230000002</v>
      </c>
      <c r="J57" s="37">
        <v>25.569954210000002</v>
      </c>
      <c r="K57" s="37"/>
      <c r="L57" s="37"/>
      <c r="M57" s="37"/>
      <c r="N57" s="37">
        <v>29.975663310000002</v>
      </c>
      <c r="O57" s="37">
        <v>9.9528956000000015</v>
      </c>
      <c r="P57" s="37">
        <v>20.022767710000004</v>
      </c>
      <c r="Q57" s="37">
        <v>127.3556260771889</v>
      </c>
      <c r="R57" s="37">
        <v>55.325247291399279</v>
      </c>
      <c r="S57" s="42">
        <v>360.95357006655536</v>
      </c>
    </row>
    <row r="58" spans="1:19" s="66" customFormat="1" hidden="1" x14ac:dyDescent="0.25">
      <c r="A58" s="224" t="s">
        <v>170</v>
      </c>
      <c r="B58" s="57">
        <v>0</v>
      </c>
      <c r="C58" s="57">
        <v>0</v>
      </c>
      <c r="D58" s="57">
        <v>0.33739999999999998</v>
      </c>
      <c r="E58" s="57"/>
      <c r="F58" s="57"/>
      <c r="G58" s="57"/>
      <c r="H58" s="57">
        <v>0</v>
      </c>
      <c r="I58" s="57">
        <v>0</v>
      </c>
      <c r="J58" s="57">
        <v>9.4899999999999998E-2</v>
      </c>
      <c r="K58" s="57"/>
      <c r="L58" s="57"/>
      <c r="M58" s="57"/>
      <c r="N58" s="57"/>
      <c r="O58" s="57"/>
      <c r="P58" s="57"/>
      <c r="Q58" s="37" t="e">
        <v>#DIV/0!</v>
      </c>
      <c r="R58" s="37" t="e">
        <v>#DIV/0!</v>
      </c>
      <c r="S58" s="42">
        <v>-71.873147599288671</v>
      </c>
    </row>
    <row r="59" spans="1:19" x14ac:dyDescent="0.25">
      <c r="A59" s="219" t="s">
        <v>175</v>
      </c>
      <c r="B59" s="37">
        <v>1.1239850000000001E-2</v>
      </c>
      <c r="C59" s="37">
        <v>0</v>
      </c>
      <c r="D59" s="37">
        <v>1.1239849999999999E-2</v>
      </c>
      <c r="E59" s="37"/>
      <c r="F59" s="37"/>
      <c r="G59" s="37"/>
      <c r="H59" s="37">
        <v>6.0000000000000001E-3</v>
      </c>
      <c r="I59" s="37">
        <v>0</v>
      </c>
      <c r="J59" s="37">
        <v>6.0000000000000001E-3</v>
      </c>
      <c r="K59" s="37"/>
      <c r="L59" s="37"/>
      <c r="M59" s="37"/>
      <c r="N59" s="37">
        <v>-5.2398500000000008E-3</v>
      </c>
      <c r="O59" s="37">
        <v>0</v>
      </c>
      <c r="P59" s="37">
        <v>-5.239849999999999E-3</v>
      </c>
      <c r="Q59" s="37">
        <v>-46.618504695347362</v>
      </c>
      <c r="R59" s="49" t="s">
        <v>35</v>
      </c>
      <c r="S59" s="42">
        <v>-46.618504695347355</v>
      </c>
    </row>
    <row r="60" spans="1:19" s="66" customFormat="1" hidden="1" x14ac:dyDescent="0.25">
      <c r="A60" s="224" t="s">
        <v>170</v>
      </c>
      <c r="B60" s="57">
        <v>0</v>
      </c>
      <c r="C60" s="57">
        <v>0</v>
      </c>
      <c r="D60" s="57">
        <v>0</v>
      </c>
      <c r="E60" s="57"/>
      <c r="F60" s="57"/>
      <c r="G60" s="57"/>
      <c r="H60" s="57"/>
      <c r="I60" s="57"/>
      <c r="J60" s="57"/>
      <c r="K60" s="57"/>
      <c r="L60" s="57"/>
      <c r="M60" s="57"/>
      <c r="N60" s="57">
        <v>0</v>
      </c>
      <c r="O60" s="57">
        <v>0</v>
      </c>
      <c r="P60" s="57">
        <v>0</v>
      </c>
      <c r="Q60" s="37" t="e">
        <v>#DIV/0!</v>
      </c>
      <c r="R60" s="37" t="e">
        <v>#DIV/0!</v>
      </c>
      <c r="S60" s="42" t="e">
        <v>#DIV/0!</v>
      </c>
    </row>
    <row r="61" spans="1:19" ht="26.4" x14ac:dyDescent="0.25">
      <c r="A61" s="219" t="s">
        <v>176</v>
      </c>
      <c r="B61" s="37">
        <v>7.5</v>
      </c>
      <c r="C61" s="37">
        <v>7.5</v>
      </c>
      <c r="D61" s="37">
        <v>0</v>
      </c>
      <c r="E61" s="37"/>
      <c r="F61" s="37"/>
      <c r="G61" s="37"/>
      <c r="H61" s="37">
        <v>4.5</v>
      </c>
      <c r="I61" s="37">
        <v>4.5</v>
      </c>
      <c r="J61" s="37">
        <v>0</v>
      </c>
      <c r="K61" s="37"/>
      <c r="L61" s="37"/>
      <c r="M61" s="37"/>
      <c r="N61" s="37">
        <v>-3</v>
      </c>
      <c r="O61" s="37">
        <v>-3</v>
      </c>
      <c r="P61" s="37">
        <v>0</v>
      </c>
      <c r="Q61" s="37">
        <v>-40</v>
      </c>
      <c r="R61" s="37">
        <v>-40</v>
      </c>
      <c r="S61" s="46" t="s">
        <v>35</v>
      </c>
    </row>
    <row r="62" spans="1:19" x14ac:dyDescent="0.25">
      <c r="A62" s="219" t="s">
        <v>177</v>
      </c>
      <c r="B62" s="37">
        <v>905.11223295000002</v>
      </c>
      <c r="C62" s="37">
        <v>520.55752862999998</v>
      </c>
      <c r="D62" s="37">
        <v>396.22446714</v>
      </c>
      <c r="E62" s="37"/>
      <c r="F62" s="37"/>
      <c r="G62" s="37"/>
      <c r="H62" s="37">
        <v>823.7716332</v>
      </c>
      <c r="I62" s="37">
        <v>425.15855923999999</v>
      </c>
      <c r="J62" s="37">
        <v>407.50265195999998</v>
      </c>
      <c r="K62" s="37"/>
      <c r="L62" s="37"/>
      <c r="M62" s="37"/>
      <c r="N62" s="37">
        <v>-81.340599750000024</v>
      </c>
      <c r="O62" s="37">
        <v>-95.398969389999991</v>
      </c>
      <c r="P62" s="37">
        <v>11.278184819999979</v>
      </c>
      <c r="Q62" s="37">
        <v>-8.9867970831517141</v>
      </c>
      <c r="R62" s="37">
        <v>-18.326306727533151</v>
      </c>
      <c r="S62" s="42">
        <v>2.846413019722732</v>
      </c>
    </row>
    <row r="63" spans="1:19" s="66" customFormat="1" hidden="1" x14ac:dyDescent="0.25">
      <c r="A63" s="224" t="s">
        <v>170</v>
      </c>
      <c r="B63" s="57">
        <v>0</v>
      </c>
      <c r="C63" s="57">
        <v>11.669762820000001</v>
      </c>
      <c r="D63" s="57">
        <v>11.202247760000001</v>
      </c>
      <c r="E63" s="57"/>
      <c r="F63" s="57"/>
      <c r="G63" s="57"/>
      <c r="H63" s="57">
        <v>0</v>
      </c>
      <c r="I63" s="57">
        <v>8.8895780000000002</v>
      </c>
      <c r="J63" s="57">
        <v>11.86073105</v>
      </c>
      <c r="K63" s="57"/>
      <c r="L63" s="57"/>
      <c r="M63" s="57"/>
      <c r="N63" s="57"/>
      <c r="O63" s="57"/>
      <c r="P63" s="57"/>
      <c r="Q63" s="57"/>
      <c r="R63" s="57"/>
      <c r="S63" s="225"/>
    </row>
    <row r="64" spans="1:19" x14ac:dyDescent="0.25">
      <c r="A64" s="109" t="s">
        <v>178</v>
      </c>
      <c r="B64" s="29">
        <v>13.04916218</v>
      </c>
      <c r="C64" s="29">
        <v>19.15883612</v>
      </c>
      <c r="D64" s="29">
        <v>13.049162180000003</v>
      </c>
      <c r="E64" s="29">
        <v>0</v>
      </c>
      <c r="F64" s="29">
        <v>0</v>
      </c>
      <c r="G64" s="29">
        <v>0</v>
      </c>
      <c r="H64" s="29">
        <v>12.927462689999999</v>
      </c>
      <c r="I64" s="29">
        <v>14.077232039999998</v>
      </c>
      <c r="J64" s="29">
        <v>12.92746269</v>
      </c>
      <c r="K64" s="29"/>
      <c r="L64" s="29"/>
      <c r="M64" s="29"/>
      <c r="N64" s="29">
        <v>-0.12169949000000102</v>
      </c>
      <c r="O64" s="29">
        <v>-5.0816040800000017</v>
      </c>
      <c r="P64" s="29">
        <v>-0.1216994900000028</v>
      </c>
      <c r="Q64" s="29">
        <v>-0.93262301687478555</v>
      </c>
      <c r="R64" s="29">
        <v>-26.523553143686485</v>
      </c>
      <c r="S64" s="31">
        <v>-0.93262301687481397</v>
      </c>
    </row>
    <row r="65" spans="1:19" ht="26.4" x14ac:dyDescent="0.25">
      <c r="A65" s="219" t="s">
        <v>179</v>
      </c>
      <c r="B65" s="37">
        <v>13.04916218</v>
      </c>
      <c r="C65" s="37">
        <v>19.15883612</v>
      </c>
      <c r="D65" s="37">
        <v>13.049162180000003</v>
      </c>
      <c r="E65" s="37"/>
      <c r="F65" s="37"/>
      <c r="G65" s="37"/>
      <c r="H65" s="37">
        <v>12.927462689999999</v>
      </c>
      <c r="I65" s="37">
        <v>14.077232039999998</v>
      </c>
      <c r="J65" s="37">
        <v>12.92746269</v>
      </c>
      <c r="K65" s="37"/>
      <c r="L65" s="37"/>
      <c r="M65" s="37"/>
      <c r="N65" s="37">
        <v>-0.12169949000000102</v>
      </c>
      <c r="O65" s="37">
        <v>-5.0816040800000017</v>
      </c>
      <c r="P65" s="37">
        <v>-0.1216994900000028</v>
      </c>
      <c r="Q65" s="37">
        <v>-0.93262301687478555</v>
      </c>
      <c r="R65" s="37">
        <v>-26.523553143686485</v>
      </c>
      <c r="S65" s="42">
        <v>-0.93262301687481397</v>
      </c>
    </row>
    <row r="66" spans="1:19" s="66" customFormat="1" hidden="1" x14ac:dyDescent="0.25">
      <c r="A66" s="224" t="s">
        <v>170</v>
      </c>
      <c r="B66" s="57">
        <v>0</v>
      </c>
      <c r="C66" s="57">
        <v>19.15883612</v>
      </c>
      <c r="D66" s="57">
        <v>16.586647929999998</v>
      </c>
      <c r="E66" s="57"/>
      <c r="F66" s="57"/>
      <c r="G66" s="57"/>
      <c r="H66" s="57">
        <v>0</v>
      </c>
      <c r="I66" s="57">
        <v>14.077232039999998</v>
      </c>
      <c r="J66" s="57">
        <v>11.594074390000001</v>
      </c>
      <c r="K66" s="57"/>
      <c r="L66" s="57"/>
      <c r="M66" s="57"/>
      <c r="N66" s="57"/>
      <c r="O66" s="57"/>
      <c r="P66" s="57"/>
      <c r="Q66" s="57"/>
      <c r="R66" s="57"/>
      <c r="S66" s="225"/>
    </row>
    <row r="67" spans="1:19" ht="26.4" x14ac:dyDescent="0.25">
      <c r="A67" s="109" t="s">
        <v>180</v>
      </c>
      <c r="B67" s="29">
        <v>597.90224645000001</v>
      </c>
      <c r="C67" s="29">
        <v>527.71038870999996</v>
      </c>
      <c r="D67" s="29">
        <v>73.440857739999984</v>
      </c>
      <c r="E67" s="29">
        <v>0</v>
      </c>
      <c r="F67" s="29">
        <v>0</v>
      </c>
      <c r="G67" s="29">
        <v>0</v>
      </c>
      <c r="H67" s="29">
        <v>562.44890049000003</v>
      </c>
      <c r="I67" s="29">
        <v>490.16005468999998</v>
      </c>
      <c r="J67" s="29">
        <v>72.888845799999999</v>
      </c>
      <c r="K67" s="29">
        <v>0</v>
      </c>
      <c r="L67" s="29">
        <v>0</v>
      </c>
      <c r="M67" s="29">
        <v>0</v>
      </c>
      <c r="N67" s="29">
        <v>-35.453345959999979</v>
      </c>
      <c r="O67" s="29">
        <v>-37.55033401999998</v>
      </c>
      <c r="P67" s="29">
        <v>-0.55201193999998566</v>
      </c>
      <c r="Q67" s="29">
        <v>-5.9296224709810872</v>
      </c>
      <c r="R67" s="29">
        <v>-7.1157086961643188</v>
      </c>
      <c r="S67" s="31">
        <v>-0.75164146632690176</v>
      </c>
    </row>
    <row r="68" spans="1:19" x14ac:dyDescent="0.25">
      <c r="A68" s="219" t="s">
        <v>181</v>
      </c>
      <c r="B68" s="37">
        <v>1.6E-2</v>
      </c>
      <c r="C68" s="37">
        <v>0</v>
      </c>
      <c r="D68" s="37">
        <v>1.6E-2</v>
      </c>
      <c r="E68" s="37"/>
      <c r="F68" s="37"/>
      <c r="G68" s="37"/>
      <c r="H68" s="37">
        <v>2.5600000000000002E-3</v>
      </c>
      <c r="I68" s="37">
        <v>0</v>
      </c>
      <c r="J68" s="37">
        <v>2.5600000000000002E-3</v>
      </c>
      <c r="K68" s="37"/>
      <c r="L68" s="37"/>
      <c r="M68" s="37"/>
      <c r="N68" s="37">
        <v>-1.3440000000000001E-2</v>
      </c>
      <c r="O68" s="37">
        <v>0</v>
      </c>
      <c r="P68" s="37">
        <v>-1.3440000000000001E-2</v>
      </c>
      <c r="Q68" s="37">
        <v>-84</v>
      </c>
      <c r="R68" s="49" t="s">
        <v>35</v>
      </c>
      <c r="S68" s="42">
        <v>-84</v>
      </c>
    </row>
    <row r="69" spans="1:19" ht="39.6" x14ac:dyDescent="0.25">
      <c r="A69" s="219" t="s">
        <v>182</v>
      </c>
      <c r="B69" s="37">
        <v>161.2344324</v>
      </c>
      <c r="C69" s="37">
        <v>96.060841809999999</v>
      </c>
      <c r="D69" s="37">
        <v>67.82259058999999</v>
      </c>
      <c r="E69" s="37"/>
      <c r="F69" s="37"/>
      <c r="G69" s="37"/>
      <c r="H69" s="37">
        <v>152.83177191999999</v>
      </c>
      <c r="I69" s="37">
        <v>84.381507299999996</v>
      </c>
      <c r="J69" s="37">
        <v>68.450264619999999</v>
      </c>
      <c r="K69" s="37"/>
      <c r="L69" s="37"/>
      <c r="M69" s="37"/>
      <c r="N69" s="37">
        <v>-8.4026604800000086</v>
      </c>
      <c r="O69" s="37">
        <v>-11.679334510000004</v>
      </c>
      <c r="P69" s="37">
        <v>0.62767403000000854</v>
      </c>
      <c r="Q69" s="37">
        <v>-5.2114553665275309</v>
      </c>
      <c r="R69" s="37">
        <v>-12.158267916390642</v>
      </c>
      <c r="S69" s="42">
        <v>0.92546454586852178</v>
      </c>
    </row>
    <row r="70" spans="1:19" s="66" customFormat="1" hidden="1" x14ac:dyDescent="0.25">
      <c r="A70" s="224" t="s">
        <v>170</v>
      </c>
      <c r="B70" s="57">
        <v>0</v>
      </c>
      <c r="C70" s="57">
        <v>2.649</v>
      </c>
      <c r="D70" s="57">
        <v>1.5899972600000003</v>
      </c>
      <c r="E70" s="57"/>
      <c r="F70" s="57"/>
      <c r="G70" s="57"/>
      <c r="H70" s="57">
        <v>0</v>
      </c>
      <c r="I70" s="57">
        <v>0</v>
      </c>
      <c r="J70" s="57">
        <v>0.82365403000000004</v>
      </c>
      <c r="K70" s="57"/>
      <c r="L70" s="57"/>
      <c r="M70" s="57"/>
      <c r="N70" s="57"/>
      <c r="O70" s="57"/>
      <c r="P70" s="57"/>
      <c r="Q70" s="57"/>
      <c r="R70" s="57"/>
      <c r="S70" s="225"/>
    </row>
    <row r="71" spans="1:19" x14ac:dyDescent="0.25">
      <c r="A71" s="219" t="s">
        <v>183</v>
      </c>
      <c r="B71" s="37">
        <v>436.43087343000002</v>
      </c>
      <c r="C71" s="37">
        <v>431.64954689999996</v>
      </c>
      <c r="D71" s="37">
        <v>5.3813265299999991</v>
      </c>
      <c r="E71" s="37"/>
      <c r="F71" s="37"/>
      <c r="G71" s="37"/>
      <c r="H71" s="37">
        <v>409.41867332999999</v>
      </c>
      <c r="I71" s="37">
        <v>405.77854738999997</v>
      </c>
      <c r="J71" s="37">
        <v>4.2401259400000004</v>
      </c>
      <c r="K71" s="37"/>
      <c r="L71" s="37"/>
      <c r="M71" s="37"/>
      <c r="N71" s="37">
        <v>-27.01220010000003</v>
      </c>
      <c r="O71" s="37">
        <v>-25.87099950999999</v>
      </c>
      <c r="P71" s="37">
        <v>-1.1412005899999986</v>
      </c>
      <c r="Q71" s="37">
        <v>-6.1893421718095993</v>
      </c>
      <c r="R71" s="37">
        <v>-5.9935194408980834</v>
      </c>
      <c r="S71" s="42">
        <v>-21.206678012159188</v>
      </c>
    </row>
    <row r="72" spans="1:19" s="66" customFormat="1" hidden="1" x14ac:dyDescent="0.25">
      <c r="A72" s="224" t="s">
        <v>170</v>
      </c>
      <c r="B72" s="57">
        <v>0</v>
      </c>
      <c r="C72" s="57">
        <v>0.6</v>
      </c>
      <c r="D72" s="57">
        <v>0.8325911800000001</v>
      </c>
      <c r="E72" s="57"/>
      <c r="F72" s="57"/>
      <c r="G72" s="57"/>
      <c r="H72" s="57">
        <v>0</v>
      </c>
      <c r="I72" s="57">
        <v>0.6</v>
      </c>
      <c r="J72" s="57">
        <v>1.0493280199999999</v>
      </c>
      <c r="K72" s="57"/>
      <c r="L72" s="57"/>
      <c r="M72" s="57"/>
      <c r="N72" s="57"/>
      <c r="O72" s="57"/>
      <c r="P72" s="57"/>
      <c r="Q72" s="57"/>
      <c r="R72" s="57"/>
      <c r="S72" s="225"/>
    </row>
    <row r="73" spans="1:19" ht="25.5" customHeight="1" x14ac:dyDescent="0.25">
      <c r="A73" s="219" t="s">
        <v>184</v>
      </c>
      <c r="B73" s="37">
        <v>0.22094062</v>
      </c>
      <c r="C73" s="37">
        <v>0</v>
      </c>
      <c r="D73" s="37">
        <v>0.22094062</v>
      </c>
      <c r="E73" s="37"/>
      <c r="F73" s="37"/>
      <c r="G73" s="37"/>
      <c r="H73" s="37">
        <v>0.19589524</v>
      </c>
      <c r="I73" s="37">
        <v>0</v>
      </c>
      <c r="J73" s="37">
        <v>0.19589524</v>
      </c>
      <c r="K73" s="37"/>
      <c r="L73" s="37"/>
      <c r="M73" s="37"/>
      <c r="N73" s="37">
        <v>-2.5045380000000006E-2</v>
      </c>
      <c r="O73" s="37">
        <v>0</v>
      </c>
      <c r="P73" s="37">
        <v>-2.5045380000000006E-2</v>
      </c>
      <c r="Q73" s="37">
        <v>-11.335796921362856</v>
      </c>
      <c r="R73" s="49" t="s">
        <v>35</v>
      </c>
      <c r="S73" s="42">
        <v>-11.335796921362856</v>
      </c>
    </row>
    <row r="74" spans="1:19" x14ac:dyDescent="0.25">
      <c r="A74" s="109" t="s">
        <v>185</v>
      </c>
      <c r="B74" s="29">
        <v>4133.6959031099996</v>
      </c>
      <c r="C74" s="29">
        <v>3443.0857163300002</v>
      </c>
      <c r="D74" s="29">
        <v>769.89370240000005</v>
      </c>
      <c r="E74" s="29">
        <v>0</v>
      </c>
      <c r="F74" s="29">
        <v>0</v>
      </c>
      <c r="G74" s="29">
        <v>0</v>
      </c>
      <c r="H74" s="29">
        <v>3891.3937290999997</v>
      </c>
      <c r="I74" s="29">
        <v>3270.1434516499999</v>
      </c>
      <c r="J74" s="29">
        <v>650.04345193000006</v>
      </c>
      <c r="K74" s="29"/>
      <c r="L74" s="29"/>
      <c r="M74" s="29"/>
      <c r="N74" s="29">
        <v>-242.30217400999982</v>
      </c>
      <c r="O74" s="29">
        <v>-172.94226468000033</v>
      </c>
      <c r="P74" s="29">
        <v>-119.85025046999999</v>
      </c>
      <c r="Q74" s="29">
        <v>-5.8616351973956995</v>
      </c>
      <c r="R74" s="29">
        <v>-5.0228858334767352</v>
      </c>
      <c r="S74" s="31">
        <v>-15.567116615759957</v>
      </c>
    </row>
    <row r="75" spans="1:19" x14ac:dyDescent="0.25">
      <c r="A75" s="219" t="s">
        <v>186</v>
      </c>
      <c r="B75" s="37">
        <v>256.03624612999999</v>
      </c>
      <c r="C75" s="37">
        <v>255.97454834000001</v>
      </c>
      <c r="D75" s="37">
        <v>6.1697790000000002E-2</v>
      </c>
      <c r="E75" s="37"/>
      <c r="F75" s="37"/>
      <c r="G75" s="37"/>
      <c r="H75" s="37">
        <v>229.77823018999999</v>
      </c>
      <c r="I75" s="37">
        <v>229.73627216999998</v>
      </c>
      <c r="J75" s="37">
        <v>4.1958019999999999E-2</v>
      </c>
      <c r="K75" s="37"/>
      <c r="L75" s="37"/>
      <c r="M75" s="37"/>
      <c r="N75" s="37">
        <v>-26.258015940000007</v>
      </c>
      <c r="O75" s="37">
        <v>-26.238276170000034</v>
      </c>
      <c r="P75" s="37">
        <v>-1.9739770000000004E-2</v>
      </c>
      <c r="Q75" s="37">
        <v>-10.255585424677619</v>
      </c>
      <c r="R75" s="37">
        <v>-10.250345723883783</v>
      </c>
      <c r="S75" s="42">
        <v>-31.994290233086147</v>
      </c>
    </row>
    <row r="76" spans="1:19" x14ac:dyDescent="0.25">
      <c r="A76" s="219" t="s">
        <v>187</v>
      </c>
      <c r="B76" s="37">
        <v>25.70759</v>
      </c>
      <c r="C76" s="37">
        <v>25.34372823</v>
      </c>
      <c r="D76" s="37">
        <v>0.36386176999999997</v>
      </c>
      <c r="E76" s="37"/>
      <c r="F76" s="37"/>
      <c r="G76" s="37"/>
      <c r="H76" s="37">
        <v>30.581567399999997</v>
      </c>
      <c r="I76" s="37">
        <v>27.190214319999999</v>
      </c>
      <c r="J76" s="37">
        <v>3.39135308</v>
      </c>
      <c r="K76" s="37"/>
      <c r="L76" s="37"/>
      <c r="M76" s="37"/>
      <c r="N76" s="37">
        <v>4.8739773999999976</v>
      </c>
      <c r="O76" s="37">
        <v>1.8464860899999991</v>
      </c>
      <c r="P76" s="37">
        <v>3.0274913100000003</v>
      </c>
      <c r="Q76" s="37">
        <v>18.959293344883733</v>
      </c>
      <c r="R76" s="37">
        <v>7.2857713484090567</v>
      </c>
      <c r="S76" s="42">
        <v>832.04435299701868</v>
      </c>
    </row>
    <row r="77" spans="1:19" s="66" customFormat="1" hidden="1" x14ac:dyDescent="0.25">
      <c r="A77" s="224" t="s">
        <v>170</v>
      </c>
      <c r="B77" s="57">
        <v>0</v>
      </c>
      <c r="C77" s="57">
        <v>0</v>
      </c>
      <c r="D77" s="57">
        <v>0</v>
      </c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225"/>
    </row>
    <row r="78" spans="1:19" x14ac:dyDescent="0.25">
      <c r="A78" s="219" t="s">
        <v>188</v>
      </c>
      <c r="B78" s="37">
        <v>653.71725154000001</v>
      </c>
      <c r="C78" s="37">
        <v>648.77676516999998</v>
      </c>
      <c r="D78" s="37">
        <v>4.9404863700000003</v>
      </c>
      <c r="E78" s="37"/>
      <c r="F78" s="37"/>
      <c r="G78" s="37"/>
      <c r="H78" s="37">
        <v>505.61629156999999</v>
      </c>
      <c r="I78" s="37">
        <v>500.54496637</v>
      </c>
      <c r="J78" s="37">
        <v>5.2513252000000001</v>
      </c>
      <c r="K78" s="37"/>
      <c r="L78" s="37"/>
      <c r="M78" s="37"/>
      <c r="N78" s="37">
        <v>-148.10095997000002</v>
      </c>
      <c r="O78" s="37">
        <v>-148.23179879999998</v>
      </c>
      <c r="P78" s="37">
        <v>0.31083882999999979</v>
      </c>
      <c r="Q78" s="37">
        <v>-22.655201407200124</v>
      </c>
      <c r="R78" s="37">
        <v>-22.847889560465163</v>
      </c>
      <c r="S78" s="42">
        <v>6.291664559333654</v>
      </c>
    </row>
    <row r="79" spans="1:19" s="66" customFormat="1" hidden="1" x14ac:dyDescent="0.25">
      <c r="A79" s="224" t="s">
        <v>170</v>
      </c>
      <c r="B79" s="57"/>
      <c r="C79" s="57"/>
      <c r="D79" s="57"/>
      <c r="E79" s="57"/>
      <c r="F79" s="57"/>
      <c r="G79" s="57"/>
      <c r="H79" s="57">
        <v>0</v>
      </c>
      <c r="I79" s="57">
        <v>0.18</v>
      </c>
      <c r="J79" s="57">
        <v>0</v>
      </c>
      <c r="K79" s="57"/>
      <c r="L79" s="57"/>
      <c r="M79" s="57"/>
      <c r="N79" s="57"/>
      <c r="O79" s="57"/>
      <c r="P79" s="57"/>
      <c r="Q79" s="57"/>
      <c r="R79" s="57"/>
      <c r="S79" s="225"/>
    </row>
    <row r="80" spans="1:19" x14ac:dyDescent="0.25">
      <c r="A80" s="219" t="s">
        <v>189</v>
      </c>
      <c r="B80" s="37">
        <v>1.39</v>
      </c>
      <c r="C80" s="37">
        <v>0</v>
      </c>
      <c r="D80" s="37">
        <v>1.39</v>
      </c>
      <c r="E80" s="37"/>
      <c r="F80" s="37"/>
      <c r="G80" s="37"/>
      <c r="H80" s="37">
        <v>77.885231419999997</v>
      </c>
      <c r="I80" s="37">
        <v>76.550745419999998</v>
      </c>
      <c r="J80" s="37">
        <v>1.3344860000000001</v>
      </c>
      <c r="K80" s="37"/>
      <c r="L80" s="37"/>
      <c r="M80" s="37"/>
      <c r="N80" s="37">
        <v>76.495231419999996</v>
      </c>
      <c r="O80" s="37">
        <v>76.550745419999998</v>
      </c>
      <c r="P80" s="37">
        <v>-5.5513999999999841E-2</v>
      </c>
      <c r="Q80" s="37">
        <v>5503.2540589928058</v>
      </c>
      <c r="R80" s="49" t="s">
        <v>35</v>
      </c>
      <c r="S80" s="42">
        <v>-3.9938129496402723</v>
      </c>
    </row>
    <row r="81" spans="1:19" s="66" customFormat="1" hidden="1" x14ac:dyDescent="0.25">
      <c r="A81" s="224" t="s">
        <v>170</v>
      </c>
      <c r="B81" s="57">
        <v>0</v>
      </c>
      <c r="C81" s="57">
        <v>0</v>
      </c>
      <c r="D81" s="57">
        <v>0</v>
      </c>
      <c r="E81" s="57"/>
      <c r="F81" s="57"/>
      <c r="G81" s="57"/>
      <c r="H81" s="57">
        <v>0</v>
      </c>
      <c r="I81" s="57">
        <v>0</v>
      </c>
      <c r="J81" s="57">
        <v>1.3344860000000001</v>
      </c>
      <c r="K81" s="57"/>
      <c r="L81" s="57"/>
      <c r="M81" s="57"/>
      <c r="N81" s="57"/>
      <c r="O81" s="57"/>
      <c r="P81" s="57"/>
      <c r="Q81" s="57"/>
      <c r="R81" s="57"/>
      <c r="S81" s="225"/>
    </row>
    <row r="82" spans="1:19" x14ac:dyDescent="0.25">
      <c r="A82" s="219" t="s">
        <v>190</v>
      </c>
      <c r="B82" s="37">
        <v>339.84374058999998</v>
      </c>
      <c r="C82" s="37">
        <v>339.84374058999998</v>
      </c>
      <c r="D82" s="37">
        <v>0</v>
      </c>
      <c r="E82" s="37"/>
      <c r="F82" s="37"/>
      <c r="G82" s="37"/>
      <c r="H82" s="37">
        <v>342.11907057999997</v>
      </c>
      <c r="I82" s="37">
        <v>342.11907057999997</v>
      </c>
      <c r="J82" s="37">
        <v>0</v>
      </c>
      <c r="K82" s="37"/>
      <c r="L82" s="37"/>
      <c r="M82" s="37"/>
      <c r="N82" s="37">
        <v>2.2753299899999888</v>
      </c>
      <c r="O82" s="37">
        <v>2.2753299899999888</v>
      </c>
      <c r="P82" s="37">
        <v>0</v>
      </c>
      <c r="Q82" s="37">
        <v>0.66952240640060268</v>
      </c>
      <c r="R82" s="37">
        <v>0.66952240640060268</v>
      </c>
      <c r="S82" s="46" t="s">
        <v>35</v>
      </c>
    </row>
    <row r="83" spans="1:19" x14ac:dyDescent="0.25">
      <c r="A83" s="219" t="s">
        <v>191</v>
      </c>
      <c r="B83" s="37">
        <v>332.53120576999999</v>
      </c>
      <c r="C83" s="37">
        <v>242.38247968000002</v>
      </c>
      <c r="D83" s="37">
        <v>90.148726089999997</v>
      </c>
      <c r="E83" s="37"/>
      <c r="F83" s="37"/>
      <c r="G83" s="37"/>
      <c r="H83" s="37">
        <v>257.35145318999997</v>
      </c>
      <c r="I83" s="37">
        <v>193.25943272000001</v>
      </c>
      <c r="J83" s="37">
        <v>64.092020469999994</v>
      </c>
      <c r="K83" s="37"/>
      <c r="L83" s="37"/>
      <c r="M83" s="37"/>
      <c r="N83" s="37">
        <v>-75.179752580000013</v>
      </c>
      <c r="O83" s="37">
        <v>-49.123046960000011</v>
      </c>
      <c r="P83" s="37">
        <v>-26.056705620000002</v>
      </c>
      <c r="Q83" s="37">
        <v>-22.608330068125753</v>
      </c>
      <c r="R83" s="37">
        <v>-20.266748250473213</v>
      </c>
      <c r="S83" s="42">
        <v>-28.904130707278426</v>
      </c>
    </row>
    <row r="84" spans="1:19" s="66" customFormat="1" hidden="1" x14ac:dyDescent="0.25">
      <c r="A84" s="224" t="s">
        <v>170</v>
      </c>
      <c r="B84" s="57">
        <v>0</v>
      </c>
      <c r="C84" s="57">
        <v>0</v>
      </c>
      <c r="D84" s="57">
        <v>0.83997255000000004</v>
      </c>
      <c r="E84" s="57"/>
      <c r="F84" s="57"/>
      <c r="G84" s="57"/>
      <c r="H84" s="57">
        <v>0</v>
      </c>
      <c r="I84" s="57">
        <v>0</v>
      </c>
      <c r="J84" s="57">
        <v>0.29663109000000004</v>
      </c>
      <c r="K84" s="57"/>
      <c r="L84" s="57"/>
      <c r="M84" s="57"/>
      <c r="N84" s="57"/>
      <c r="O84" s="57"/>
      <c r="P84" s="57"/>
      <c r="Q84" s="57"/>
      <c r="R84" s="57"/>
      <c r="S84" s="225"/>
    </row>
    <row r="85" spans="1:19" x14ac:dyDescent="0.25">
      <c r="A85" s="219" t="s">
        <v>192</v>
      </c>
      <c r="B85" s="37">
        <v>2389.31984792</v>
      </c>
      <c r="C85" s="37">
        <v>1846.6684204100002</v>
      </c>
      <c r="D85" s="37">
        <v>621.21157346999996</v>
      </c>
      <c r="E85" s="37"/>
      <c r="F85" s="37"/>
      <c r="G85" s="37"/>
      <c r="H85" s="37">
        <v>2262.8557875400002</v>
      </c>
      <c r="I85" s="37">
        <v>1761.93034225</v>
      </c>
      <c r="J85" s="37">
        <v>520.43875265000008</v>
      </c>
      <c r="K85" s="37"/>
      <c r="L85" s="37"/>
      <c r="M85" s="37"/>
      <c r="N85" s="37">
        <v>-126.46406037999986</v>
      </c>
      <c r="O85" s="37">
        <v>-84.738078160000214</v>
      </c>
      <c r="P85" s="37">
        <v>-100.77282081999988</v>
      </c>
      <c r="Q85" s="37">
        <v>-5.2928895430258933</v>
      </c>
      <c r="R85" s="37">
        <v>-4.5887002357026603</v>
      </c>
      <c r="S85" s="42">
        <v>-16.221980581768165</v>
      </c>
    </row>
    <row r="86" spans="1:19" s="66" customFormat="1" hidden="1" x14ac:dyDescent="0.25">
      <c r="A86" s="224" t="s">
        <v>170</v>
      </c>
      <c r="B86" s="57">
        <v>8.1125000000000003E-2</v>
      </c>
      <c r="C86" s="57">
        <v>78.64127096</v>
      </c>
      <c r="D86" s="57">
        <v>37.223723329999999</v>
      </c>
      <c r="E86" s="57"/>
      <c r="F86" s="57"/>
      <c r="G86" s="57"/>
      <c r="H86" s="57">
        <v>0</v>
      </c>
      <c r="I86" s="57">
        <v>19.513307359999999</v>
      </c>
      <c r="J86" s="57">
        <v>43.798675960000004</v>
      </c>
      <c r="K86" s="57"/>
      <c r="L86" s="57"/>
      <c r="M86" s="57"/>
      <c r="N86" s="57"/>
      <c r="O86" s="57"/>
      <c r="P86" s="57"/>
      <c r="Q86" s="57"/>
      <c r="R86" s="57"/>
      <c r="S86" s="225"/>
    </row>
    <row r="87" spans="1:19" x14ac:dyDescent="0.25">
      <c r="A87" s="219" t="s">
        <v>193</v>
      </c>
      <c r="B87" s="37">
        <v>4.3378311700000003</v>
      </c>
      <c r="C87" s="37">
        <v>3.47465117</v>
      </c>
      <c r="D87" s="37">
        <v>0.86317999999999995</v>
      </c>
      <c r="E87" s="37"/>
      <c r="F87" s="37"/>
      <c r="G87" s="37"/>
      <c r="H87" s="37">
        <v>15.89911781</v>
      </c>
      <c r="I87" s="37">
        <v>14.82014281</v>
      </c>
      <c r="J87" s="37">
        <v>1.078975</v>
      </c>
      <c r="K87" s="37"/>
      <c r="L87" s="37"/>
      <c r="M87" s="37"/>
      <c r="N87" s="37">
        <v>11.561286639999999</v>
      </c>
      <c r="O87" s="37">
        <v>11.345491640000001</v>
      </c>
      <c r="P87" s="37">
        <v>0.21579500000000007</v>
      </c>
      <c r="Q87" s="37">
        <v>266.52228237826967</v>
      </c>
      <c r="R87" s="37">
        <v>326.52174520298678</v>
      </c>
      <c r="S87" s="42">
        <v>25</v>
      </c>
    </row>
    <row r="88" spans="1:19" ht="26.4" x14ac:dyDescent="0.25">
      <c r="A88" s="219" t="s">
        <v>194</v>
      </c>
      <c r="B88" s="37">
        <v>130.81218999000001</v>
      </c>
      <c r="C88" s="37">
        <v>80.621382740000001</v>
      </c>
      <c r="D88" s="37">
        <v>50.914176910000002</v>
      </c>
      <c r="E88" s="37"/>
      <c r="F88" s="37"/>
      <c r="G88" s="37"/>
      <c r="H88" s="37">
        <v>169.30697940000002</v>
      </c>
      <c r="I88" s="37">
        <v>123.99226501000001</v>
      </c>
      <c r="J88" s="37">
        <v>54.414581509999998</v>
      </c>
      <c r="K88" s="37"/>
      <c r="L88" s="37"/>
      <c r="M88" s="37"/>
      <c r="N88" s="37">
        <v>38.49478941000001</v>
      </c>
      <c r="O88" s="37">
        <v>43.37088227000001</v>
      </c>
      <c r="P88" s="37">
        <v>3.500404599999996</v>
      </c>
      <c r="Q88" s="37">
        <v>29.427524615972516</v>
      </c>
      <c r="R88" s="37">
        <v>53.795755909904159</v>
      </c>
      <c r="S88" s="42">
        <v>6.8751079020438652</v>
      </c>
    </row>
    <row r="89" spans="1:19" s="66" customFormat="1" hidden="1" x14ac:dyDescent="0.25">
      <c r="A89" s="224" t="s">
        <v>170</v>
      </c>
      <c r="B89" s="57">
        <v>0</v>
      </c>
      <c r="C89" s="57">
        <v>0.72336966000000003</v>
      </c>
      <c r="D89" s="57">
        <v>2.8619815800000001</v>
      </c>
      <c r="E89" s="57"/>
      <c r="F89" s="57"/>
      <c r="G89" s="57"/>
      <c r="H89" s="57">
        <v>0</v>
      </c>
      <c r="I89" s="57">
        <v>9.099867119999999</v>
      </c>
      <c r="J89" s="57">
        <v>4.5777884599999998</v>
      </c>
      <c r="K89" s="57"/>
      <c r="L89" s="57"/>
      <c r="M89" s="57"/>
      <c r="N89" s="57"/>
      <c r="O89" s="57"/>
      <c r="P89" s="57"/>
      <c r="Q89" s="57"/>
      <c r="R89" s="57"/>
      <c r="S89" s="225"/>
    </row>
    <row r="90" spans="1:19" x14ac:dyDescent="0.25">
      <c r="A90" s="109" t="s">
        <v>195</v>
      </c>
      <c r="B90" s="29">
        <v>3714.5270556099999</v>
      </c>
      <c r="C90" s="29">
        <v>2841.0986108399998</v>
      </c>
      <c r="D90" s="29">
        <v>1246.9706815899999</v>
      </c>
      <c r="E90" s="29">
        <v>0</v>
      </c>
      <c r="F90" s="29">
        <v>0</v>
      </c>
      <c r="G90" s="29">
        <v>0</v>
      </c>
      <c r="H90" s="29">
        <v>4634.3387279900007</v>
      </c>
      <c r="I90" s="29">
        <v>3849.24232631</v>
      </c>
      <c r="J90" s="29">
        <v>1287.3064787700002</v>
      </c>
      <c r="K90" s="29"/>
      <c r="L90" s="29"/>
      <c r="M90" s="29"/>
      <c r="N90" s="29">
        <v>919.8116723800008</v>
      </c>
      <c r="O90" s="29">
        <v>1008.1437154700002</v>
      </c>
      <c r="P90" s="29">
        <v>40.335797180000327</v>
      </c>
      <c r="Q90" s="29">
        <v>24.762551426050905</v>
      </c>
      <c r="R90" s="29">
        <v>35.484291591411278</v>
      </c>
      <c r="S90" s="31">
        <v>3.2347029305106503</v>
      </c>
    </row>
    <row r="91" spans="1:19" x14ac:dyDescent="0.25">
      <c r="A91" s="219" t="s">
        <v>196</v>
      </c>
      <c r="B91" s="37">
        <v>1083.1455295399999</v>
      </c>
      <c r="C91" s="37">
        <v>653.36360035999996</v>
      </c>
      <c r="D91" s="37">
        <v>741.42290793999996</v>
      </c>
      <c r="E91" s="37"/>
      <c r="F91" s="37"/>
      <c r="G91" s="37"/>
      <c r="H91" s="37">
        <v>1592.24152641</v>
      </c>
      <c r="I91" s="37">
        <v>1214.6769005599999</v>
      </c>
      <c r="J91" s="37">
        <v>870.74061170000004</v>
      </c>
      <c r="K91" s="37"/>
      <c r="L91" s="37"/>
      <c r="M91" s="37"/>
      <c r="N91" s="37">
        <v>509.09599687000014</v>
      </c>
      <c r="O91" s="37">
        <v>561.31330019999996</v>
      </c>
      <c r="P91" s="37">
        <v>129.31770376000009</v>
      </c>
      <c r="Q91" s="37">
        <v>47.001624711151038</v>
      </c>
      <c r="R91" s="37">
        <v>85.911321030237872</v>
      </c>
      <c r="S91" s="42">
        <v>17.441827380179248</v>
      </c>
    </row>
    <row r="92" spans="1:19" s="66" customFormat="1" hidden="1" x14ac:dyDescent="0.25">
      <c r="A92" s="224" t="s">
        <v>170</v>
      </c>
      <c r="B92" s="57">
        <v>0</v>
      </c>
      <c r="C92" s="57">
        <v>311.64097876</v>
      </c>
      <c r="D92" s="57">
        <v>195.55829813999998</v>
      </c>
      <c r="E92" s="57"/>
      <c r="F92" s="57"/>
      <c r="G92" s="57"/>
      <c r="H92" s="57">
        <v>0</v>
      </c>
      <c r="I92" s="57">
        <v>493.17598585000002</v>
      </c>
      <c r="J92" s="57">
        <v>114.40675068</v>
      </c>
      <c r="K92" s="57"/>
      <c r="L92" s="57"/>
      <c r="M92" s="57"/>
      <c r="N92" s="57"/>
      <c r="O92" s="57"/>
      <c r="P92" s="57"/>
      <c r="Q92" s="57"/>
      <c r="R92" s="57"/>
      <c r="S92" s="225"/>
    </row>
    <row r="93" spans="1:19" x14ac:dyDescent="0.25">
      <c r="A93" s="219" t="s">
        <v>494</v>
      </c>
      <c r="B93" s="37">
        <v>2220.1997965999999</v>
      </c>
      <c r="C93" s="37">
        <v>2158.4880472199998</v>
      </c>
      <c r="D93" s="37">
        <v>117.32144339999999</v>
      </c>
      <c r="E93" s="37"/>
      <c r="F93" s="37"/>
      <c r="G93" s="37"/>
      <c r="H93" s="37">
        <v>2664.4750412800004</v>
      </c>
      <c r="I93" s="37">
        <v>2610.0484529800001</v>
      </c>
      <c r="J93" s="37">
        <v>63.460679539999994</v>
      </c>
      <c r="K93" s="37"/>
      <c r="L93" s="37"/>
      <c r="M93" s="37"/>
      <c r="N93" s="37">
        <v>444.27524468000047</v>
      </c>
      <c r="O93" s="37">
        <v>451.56040576000032</v>
      </c>
      <c r="P93" s="37">
        <v>-53.860763859999999</v>
      </c>
      <c r="Q93" s="37">
        <v>20.010597485882158</v>
      </c>
      <c r="R93" s="37">
        <v>20.920218036026768</v>
      </c>
      <c r="S93" s="42">
        <v>-45.908712251659871</v>
      </c>
    </row>
    <row r="94" spans="1:19" hidden="1" x14ac:dyDescent="0.25">
      <c r="A94" s="224" t="s">
        <v>170</v>
      </c>
      <c r="B94" s="57">
        <v>0</v>
      </c>
      <c r="C94" s="57">
        <v>55.609694020000006</v>
      </c>
      <c r="D94" s="57">
        <v>44.647972270000004</v>
      </c>
      <c r="E94" s="57"/>
      <c r="F94" s="57"/>
      <c r="G94" s="57"/>
      <c r="H94" s="57">
        <v>0</v>
      </c>
      <c r="I94" s="57">
        <v>9.0340912400000004</v>
      </c>
      <c r="J94" s="57">
        <v>2.9972308700000001</v>
      </c>
      <c r="K94" s="37"/>
      <c r="L94" s="37"/>
      <c r="M94" s="37"/>
      <c r="N94" s="37"/>
      <c r="O94" s="37"/>
      <c r="P94" s="37"/>
      <c r="Q94" s="37"/>
      <c r="R94" s="37"/>
      <c r="S94" s="42"/>
    </row>
    <row r="95" spans="1:19" x14ac:dyDescent="0.25">
      <c r="A95" s="219" t="s">
        <v>197</v>
      </c>
      <c r="B95" s="37">
        <v>285.03060283999997</v>
      </c>
      <c r="C95" s="37">
        <v>4.8915640400000004</v>
      </c>
      <c r="D95" s="37">
        <v>285.03060284000003</v>
      </c>
      <c r="E95" s="37"/>
      <c r="F95" s="37"/>
      <c r="G95" s="37"/>
      <c r="H95" s="37">
        <v>271.56510831000003</v>
      </c>
      <c r="I95" s="37">
        <v>0</v>
      </c>
      <c r="J95" s="37">
        <v>271.56510831000003</v>
      </c>
      <c r="K95" s="37"/>
      <c r="L95" s="37"/>
      <c r="M95" s="37"/>
      <c r="N95" s="37">
        <v>-13.465494529999944</v>
      </c>
      <c r="O95" s="37">
        <v>-4.8915640400000004</v>
      </c>
      <c r="P95" s="37">
        <v>-13.465494530000001</v>
      </c>
      <c r="Q95" s="37">
        <v>-4.7242276428677883</v>
      </c>
      <c r="R95" s="37">
        <v>-100</v>
      </c>
      <c r="S95" s="42">
        <v>-4.7242276428678025</v>
      </c>
    </row>
    <row r="96" spans="1:19" hidden="1" x14ac:dyDescent="0.25">
      <c r="A96" s="224" t="s">
        <v>170</v>
      </c>
      <c r="B96" s="57">
        <v>0</v>
      </c>
      <c r="C96" s="57">
        <v>4.8915640400000004</v>
      </c>
      <c r="D96" s="57">
        <v>2.6253897899999998</v>
      </c>
      <c r="E96" s="57"/>
      <c r="F96" s="57"/>
      <c r="G96" s="57"/>
      <c r="H96" s="57">
        <v>0</v>
      </c>
      <c r="I96" s="57">
        <v>0</v>
      </c>
      <c r="J96" s="57">
        <v>1.75165616</v>
      </c>
      <c r="K96" s="37"/>
      <c r="L96" s="37"/>
      <c r="M96" s="37"/>
      <c r="N96" s="37"/>
      <c r="O96" s="37"/>
      <c r="P96" s="37"/>
      <c r="Q96" s="37"/>
      <c r="R96" s="37"/>
      <c r="S96" s="42"/>
    </row>
    <row r="97" spans="1:19" ht="26.4" x14ac:dyDescent="0.25">
      <c r="A97" s="219" t="s">
        <v>198</v>
      </c>
      <c r="B97" s="37">
        <v>126.15112662999999</v>
      </c>
      <c r="C97" s="37">
        <v>24.355399219999999</v>
      </c>
      <c r="D97" s="37">
        <v>103.19572741</v>
      </c>
      <c r="E97" s="37"/>
      <c r="F97" s="37"/>
      <c r="G97" s="37"/>
      <c r="H97" s="37">
        <v>106.05705198999999</v>
      </c>
      <c r="I97" s="37">
        <v>24.516972769999999</v>
      </c>
      <c r="J97" s="37">
        <v>81.54007922000001</v>
      </c>
      <c r="K97" s="37"/>
      <c r="L97" s="37"/>
      <c r="M97" s="37"/>
      <c r="N97" s="37">
        <v>-20.094074640000002</v>
      </c>
      <c r="O97" s="37">
        <v>0.16157354999999995</v>
      </c>
      <c r="P97" s="37">
        <v>-21.655648189999994</v>
      </c>
      <c r="Q97" s="37">
        <v>-15.928573273020163</v>
      </c>
      <c r="R97" s="37">
        <v>0.66339930846758932</v>
      </c>
      <c r="S97" s="42">
        <v>-20.985024025230615</v>
      </c>
    </row>
    <row r="98" spans="1:19" hidden="1" x14ac:dyDescent="0.25">
      <c r="A98" s="224" t="s">
        <v>170</v>
      </c>
      <c r="B98" s="57">
        <v>0</v>
      </c>
      <c r="C98" s="57">
        <v>1.4</v>
      </c>
      <c r="D98" s="57">
        <v>0.97</v>
      </c>
      <c r="E98" s="57"/>
      <c r="F98" s="57"/>
      <c r="G98" s="57"/>
      <c r="H98" s="57">
        <v>0</v>
      </c>
      <c r="I98" s="57">
        <v>0</v>
      </c>
      <c r="J98" s="57">
        <v>0.440193</v>
      </c>
      <c r="K98" s="37"/>
      <c r="L98" s="37"/>
      <c r="M98" s="37"/>
      <c r="N98" s="37"/>
      <c r="O98" s="37"/>
      <c r="P98" s="37"/>
      <c r="Q98" s="37"/>
      <c r="R98" s="37"/>
      <c r="S98" s="42"/>
    </row>
    <row r="99" spans="1:19" x14ac:dyDescent="0.25">
      <c r="A99" s="226" t="s">
        <v>199</v>
      </c>
      <c r="B99" s="29">
        <v>27.03777685</v>
      </c>
      <c r="C99" s="29">
        <v>26.052444649999998</v>
      </c>
      <c r="D99" s="29">
        <v>0.98533219999999999</v>
      </c>
      <c r="E99" s="29">
        <v>0</v>
      </c>
      <c r="F99" s="29">
        <v>0</v>
      </c>
      <c r="G99" s="29">
        <v>0</v>
      </c>
      <c r="H99" s="29">
        <v>26.04027726</v>
      </c>
      <c r="I99" s="29">
        <v>25.823331840000002</v>
      </c>
      <c r="J99" s="29">
        <v>0.21694542</v>
      </c>
      <c r="K99" s="29"/>
      <c r="L99" s="29"/>
      <c r="M99" s="29"/>
      <c r="N99" s="29">
        <v>-0.99749959000000032</v>
      </c>
      <c r="O99" s="29">
        <v>-0.22911280999999661</v>
      </c>
      <c r="P99" s="29">
        <v>-0.76838677999999994</v>
      </c>
      <c r="Q99" s="29">
        <v>-3.6892810956090187</v>
      </c>
      <c r="R99" s="29">
        <v>-0.87942921701974797</v>
      </c>
      <c r="S99" s="31">
        <v>-77.982509858096591</v>
      </c>
    </row>
    <row r="100" spans="1:19" ht="26.4" hidden="1" x14ac:dyDescent="0.25">
      <c r="A100" s="219" t="s">
        <v>200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>
        <v>0</v>
      </c>
      <c r="O100" s="37">
        <v>0</v>
      </c>
      <c r="P100" s="37">
        <v>0</v>
      </c>
      <c r="Q100" s="49" t="s">
        <v>35</v>
      </c>
      <c r="R100" s="49" t="s">
        <v>35</v>
      </c>
      <c r="S100" s="46" t="s">
        <v>35</v>
      </c>
    </row>
    <row r="101" spans="1:19" ht="26.4" x14ac:dyDescent="0.25">
      <c r="A101" s="219" t="s">
        <v>201</v>
      </c>
      <c r="B101" s="37">
        <v>26.06994465</v>
      </c>
      <c r="C101" s="37">
        <v>26.052444649999998</v>
      </c>
      <c r="D101" s="37">
        <v>1.7500000000000002E-2</v>
      </c>
      <c r="E101" s="37"/>
      <c r="F101" s="37"/>
      <c r="G101" s="37"/>
      <c r="H101" s="37">
        <v>25.823331840000002</v>
      </c>
      <c r="I101" s="37">
        <v>25.823331840000002</v>
      </c>
      <c r="J101" s="37">
        <v>0</v>
      </c>
      <c r="K101" s="37"/>
      <c r="L101" s="37"/>
      <c r="M101" s="37"/>
      <c r="N101" s="37">
        <v>-0.24661280999999846</v>
      </c>
      <c r="O101" s="37">
        <v>-0.22911280999999661</v>
      </c>
      <c r="P101" s="37">
        <v>-1.7500000000000002E-2</v>
      </c>
      <c r="Q101" s="37">
        <v>-0.94596598999682158</v>
      </c>
      <c r="R101" s="37">
        <v>-0.87942921701974797</v>
      </c>
      <c r="S101" s="42">
        <v>-100</v>
      </c>
    </row>
    <row r="102" spans="1:19" ht="26.4" x14ac:dyDescent="0.25">
      <c r="A102" s="219" t="s">
        <v>202</v>
      </c>
      <c r="B102" s="37">
        <v>0.96783219999999992</v>
      </c>
      <c r="C102" s="37">
        <v>0</v>
      </c>
      <c r="D102" s="37">
        <v>0.96783220000000003</v>
      </c>
      <c r="E102" s="37"/>
      <c r="F102" s="37"/>
      <c r="G102" s="37"/>
      <c r="H102" s="37">
        <v>0.21694542</v>
      </c>
      <c r="I102" s="37">
        <v>0</v>
      </c>
      <c r="J102" s="37">
        <v>0.21694542</v>
      </c>
      <c r="K102" s="37"/>
      <c r="L102" s="37"/>
      <c r="M102" s="37"/>
      <c r="N102" s="37">
        <v>-0.75088677999999986</v>
      </c>
      <c r="O102" s="37">
        <v>0</v>
      </c>
      <c r="P102" s="37">
        <v>-0.75088678000000009</v>
      </c>
      <c r="Q102" s="37">
        <v>-77.584397377975236</v>
      </c>
      <c r="R102" s="49" t="s">
        <v>35</v>
      </c>
      <c r="S102" s="42">
        <v>-77.584397377975236</v>
      </c>
    </row>
    <row r="103" spans="1:19" x14ac:dyDescent="0.25">
      <c r="A103" s="109" t="s">
        <v>203</v>
      </c>
      <c r="B103" s="29">
        <v>13689.11013535</v>
      </c>
      <c r="C103" s="29">
        <v>10042.845691190001</v>
      </c>
      <c r="D103" s="29">
        <v>11124.13811982</v>
      </c>
      <c r="E103" s="29">
        <v>0</v>
      </c>
      <c r="F103" s="29">
        <v>0</v>
      </c>
      <c r="G103" s="29">
        <v>0</v>
      </c>
      <c r="H103" s="29">
        <v>13590.683674300002</v>
      </c>
      <c r="I103" s="29">
        <v>9775.8621275900005</v>
      </c>
      <c r="J103" s="29">
        <v>11174.049146439998</v>
      </c>
      <c r="K103" s="29">
        <v>0</v>
      </c>
      <c r="L103" s="29">
        <v>0</v>
      </c>
      <c r="M103" s="29">
        <v>0</v>
      </c>
      <c r="N103" s="29">
        <v>-98.42646104999767</v>
      </c>
      <c r="O103" s="29">
        <v>-266.98356360000071</v>
      </c>
      <c r="P103" s="29">
        <v>49.911026619998665</v>
      </c>
      <c r="Q103" s="29">
        <v>-0.71901285092175726</v>
      </c>
      <c r="R103" s="29">
        <v>-2.658445343178073</v>
      </c>
      <c r="S103" s="31">
        <v>0.44867320130690302</v>
      </c>
    </row>
    <row r="104" spans="1:19" x14ac:dyDescent="0.25">
      <c r="A104" s="219" t="s">
        <v>204</v>
      </c>
      <c r="B104" s="37">
        <v>3842.7860784699997</v>
      </c>
      <c r="C104" s="37">
        <v>146.19451262000001</v>
      </c>
      <c r="D104" s="37">
        <v>3842.7860784700001</v>
      </c>
      <c r="E104" s="37"/>
      <c r="F104" s="37"/>
      <c r="G104" s="37"/>
      <c r="H104" s="37">
        <v>3887.0083846900002</v>
      </c>
      <c r="I104" s="37">
        <v>0</v>
      </c>
      <c r="J104" s="37">
        <v>3887.0083846900002</v>
      </c>
      <c r="K104" s="37"/>
      <c r="L104" s="37"/>
      <c r="M104" s="37"/>
      <c r="N104" s="37">
        <v>44.222306220000519</v>
      </c>
      <c r="O104" s="37">
        <v>-146.19451262000001</v>
      </c>
      <c r="P104" s="37">
        <v>44.222306220000064</v>
      </c>
      <c r="Q104" s="37">
        <v>1.1507876139076672</v>
      </c>
      <c r="R104" s="37">
        <v>-100</v>
      </c>
      <c r="S104" s="42">
        <v>1.1507876139076387</v>
      </c>
    </row>
    <row r="105" spans="1:19" s="66" customFormat="1" hidden="1" x14ac:dyDescent="0.25">
      <c r="A105" s="224" t="s">
        <v>170</v>
      </c>
      <c r="B105" s="57">
        <v>0</v>
      </c>
      <c r="C105" s="57">
        <v>146.19451262000001</v>
      </c>
      <c r="D105" s="57">
        <v>0</v>
      </c>
      <c r="E105" s="57"/>
      <c r="F105" s="57"/>
      <c r="G105" s="57"/>
      <c r="H105" s="57">
        <v>0</v>
      </c>
      <c r="I105" s="57">
        <v>0</v>
      </c>
      <c r="J105" s="57">
        <v>0</v>
      </c>
      <c r="K105" s="57"/>
      <c r="L105" s="57"/>
      <c r="M105" s="57"/>
      <c r="N105" s="57"/>
      <c r="O105" s="57"/>
      <c r="P105" s="57"/>
      <c r="Q105" s="57"/>
      <c r="R105" s="57"/>
      <c r="S105" s="225"/>
    </row>
    <row r="106" spans="1:19" x14ac:dyDescent="0.25">
      <c r="A106" s="219" t="s">
        <v>205</v>
      </c>
      <c r="B106" s="37">
        <v>7863.3786320299996</v>
      </c>
      <c r="C106" s="37">
        <v>7942.8737659300004</v>
      </c>
      <c r="D106" s="37">
        <v>6896.1114173699998</v>
      </c>
      <c r="E106" s="37"/>
      <c r="F106" s="37"/>
      <c r="G106" s="37"/>
      <c r="H106" s="37">
        <v>6870.2269512399998</v>
      </c>
      <c r="I106" s="37">
        <v>7893.2359856200001</v>
      </c>
      <c r="J106" s="37">
        <v>6027.5444551600003</v>
      </c>
      <c r="K106" s="37"/>
      <c r="L106" s="37"/>
      <c r="M106" s="37"/>
      <c r="N106" s="37">
        <v>-993.15168078999977</v>
      </c>
      <c r="O106" s="37">
        <v>-49.63778031000038</v>
      </c>
      <c r="P106" s="37">
        <v>-868.56696220999947</v>
      </c>
      <c r="Q106" s="37">
        <v>-12.630088506034568</v>
      </c>
      <c r="R106" s="37">
        <v>-0.624934775155495</v>
      </c>
      <c r="S106" s="42">
        <v>-12.595025074888483</v>
      </c>
    </row>
    <row r="107" spans="1:19" hidden="1" x14ac:dyDescent="0.25">
      <c r="A107" s="224" t="s">
        <v>170</v>
      </c>
      <c r="B107" s="57">
        <v>0</v>
      </c>
      <c r="C107" s="57">
        <v>6975.6065512700006</v>
      </c>
      <c r="D107" s="57">
        <v>0</v>
      </c>
      <c r="E107" s="57"/>
      <c r="F107" s="57"/>
      <c r="G107" s="57"/>
      <c r="H107" s="57">
        <v>0</v>
      </c>
      <c r="I107" s="57">
        <v>7050.5534895399996</v>
      </c>
      <c r="J107" s="57">
        <v>0</v>
      </c>
      <c r="K107" s="37"/>
      <c r="L107" s="37"/>
      <c r="M107" s="37"/>
      <c r="N107" s="37"/>
      <c r="O107" s="37"/>
      <c r="P107" s="37"/>
      <c r="Q107" s="37"/>
      <c r="R107" s="37"/>
      <c r="S107" s="42"/>
    </row>
    <row r="108" spans="1:19" x14ac:dyDescent="0.25">
      <c r="A108" s="219" t="s">
        <v>324</v>
      </c>
      <c r="B108" s="37"/>
      <c r="C108" s="37"/>
      <c r="D108" s="37"/>
      <c r="E108" s="37"/>
      <c r="F108" s="37"/>
      <c r="G108" s="37"/>
      <c r="H108" s="37">
        <v>981.89966492999997</v>
      </c>
      <c r="I108" s="37">
        <v>73.686570000000003</v>
      </c>
      <c r="J108" s="37">
        <v>908.31309493000003</v>
      </c>
      <c r="K108" s="37"/>
      <c r="L108" s="37"/>
      <c r="M108" s="37"/>
      <c r="N108" s="37">
        <v>981.89966492999997</v>
      </c>
      <c r="O108" s="37">
        <v>73.686570000000003</v>
      </c>
      <c r="P108" s="37">
        <v>908.31309493000003</v>
      </c>
      <c r="Q108" s="49" t="s">
        <v>35</v>
      </c>
      <c r="R108" s="49" t="s">
        <v>35</v>
      </c>
      <c r="S108" s="46" t="s">
        <v>35</v>
      </c>
    </row>
    <row r="109" spans="1:19" hidden="1" x14ac:dyDescent="0.25">
      <c r="A109" s="224" t="s">
        <v>170</v>
      </c>
      <c r="B109" s="57"/>
      <c r="C109" s="57"/>
      <c r="D109" s="57"/>
      <c r="E109" s="57"/>
      <c r="F109" s="57"/>
      <c r="G109" s="57"/>
      <c r="H109" s="57">
        <v>0</v>
      </c>
      <c r="I109" s="57">
        <v>0.1</v>
      </c>
      <c r="J109" s="57">
        <v>0</v>
      </c>
      <c r="K109" s="37"/>
      <c r="L109" s="37"/>
      <c r="M109" s="37"/>
      <c r="N109" s="37"/>
      <c r="O109" s="37"/>
      <c r="P109" s="37"/>
      <c r="Q109" s="37"/>
      <c r="R109" s="37"/>
      <c r="S109" s="42"/>
    </row>
    <row r="110" spans="1:19" x14ac:dyDescent="0.25">
      <c r="A110" s="219" t="s">
        <v>206</v>
      </c>
      <c r="B110" s="37">
        <v>1246.6096569400001</v>
      </c>
      <c r="C110" s="37">
        <v>1246.6096569400001</v>
      </c>
      <c r="D110" s="37">
        <v>0</v>
      </c>
      <c r="E110" s="37"/>
      <c r="F110" s="37"/>
      <c r="G110" s="37"/>
      <c r="H110" s="37">
        <v>1185.0119094700001</v>
      </c>
      <c r="I110" s="37">
        <v>1185.0119094700001</v>
      </c>
      <c r="J110" s="37">
        <v>0</v>
      </c>
      <c r="K110" s="37"/>
      <c r="L110" s="37"/>
      <c r="M110" s="37"/>
      <c r="N110" s="37">
        <v>-61.597747470000058</v>
      </c>
      <c r="O110" s="37">
        <v>-61.597747470000058</v>
      </c>
      <c r="P110" s="37">
        <v>0</v>
      </c>
      <c r="Q110" s="37">
        <v>-4.9412217470865301</v>
      </c>
      <c r="R110" s="37">
        <v>-4.9412217470865301</v>
      </c>
      <c r="S110" s="46" t="s">
        <v>35</v>
      </c>
    </row>
    <row r="111" spans="1:19" ht="26.4" x14ac:dyDescent="0.25">
      <c r="A111" s="219" t="s">
        <v>207</v>
      </c>
      <c r="B111" s="37">
        <v>60.87022649</v>
      </c>
      <c r="C111" s="37">
        <v>59.443300000000001</v>
      </c>
      <c r="D111" s="37">
        <v>1.42692649</v>
      </c>
      <c r="E111" s="37"/>
      <c r="F111" s="37"/>
      <c r="G111" s="37"/>
      <c r="H111" s="37">
        <v>55.207734869999996</v>
      </c>
      <c r="I111" s="37">
        <v>53.529482739999999</v>
      </c>
      <c r="J111" s="37">
        <v>1.67825213</v>
      </c>
      <c r="K111" s="37"/>
      <c r="L111" s="37"/>
      <c r="M111" s="37"/>
      <c r="N111" s="37">
        <v>-5.6624916200000044</v>
      </c>
      <c r="O111" s="37">
        <v>-5.9138172600000019</v>
      </c>
      <c r="P111" s="37">
        <v>0.25132563999999991</v>
      </c>
      <c r="Q111" s="37">
        <v>-9.3025637434259636</v>
      </c>
      <c r="R111" s="37">
        <v>-9.9486691687709197</v>
      </c>
      <c r="S111" s="42">
        <v>17.613075499074938</v>
      </c>
    </row>
    <row r="112" spans="1:19" x14ac:dyDescent="0.25">
      <c r="A112" s="219" t="s">
        <v>481</v>
      </c>
      <c r="B112" s="37">
        <v>318.26891999000003</v>
      </c>
      <c r="C112" s="37">
        <v>267.0874321</v>
      </c>
      <c r="D112" s="37">
        <v>163.34771728999999</v>
      </c>
      <c r="E112" s="37"/>
      <c r="F112" s="37"/>
      <c r="G112" s="37"/>
      <c r="H112" s="37">
        <v>244.69001109000001</v>
      </c>
      <c r="I112" s="37">
        <v>201.12780280999999</v>
      </c>
      <c r="J112" s="37">
        <v>100.84616009</v>
      </c>
      <c r="K112" s="37"/>
      <c r="L112" s="37"/>
      <c r="M112" s="37"/>
      <c r="N112" s="37">
        <v>-73.578908900000016</v>
      </c>
      <c r="O112" s="37">
        <v>-65.959629290000009</v>
      </c>
      <c r="P112" s="37">
        <v>-62.501557199999993</v>
      </c>
      <c r="Q112" s="37">
        <v>-23.11847129223672</v>
      </c>
      <c r="R112" s="37">
        <v>-24.695894064122086</v>
      </c>
      <c r="S112" s="42">
        <v>-38.262889887244413</v>
      </c>
    </row>
    <row r="113" spans="1:20" hidden="1" x14ac:dyDescent="0.25">
      <c r="A113" s="224" t="s">
        <v>170</v>
      </c>
      <c r="B113" s="57">
        <v>0</v>
      </c>
      <c r="C113" s="57">
        <v>112.16622940000001</v>
      </c>
      <c r="D113" s="57">
        <v>4.9000000000000002E-2</v>
      </c>
      <c r="E113" s="57"/>
      <c r="F113" s="57"/>
      <c r="G113" s="57"/>
      <c r="H113" s="57">
        <v>0</v>
      </c>
      <c r="I113" s="57">
        <v>57.283951810000005</v>
      </c>
      <c r="J113" s="57">
        <v>4.8000000000000001E-2</v>
      </c>
      <c r="K113" s="37"/>
      <c r="L113" s="37"/>
      <c r="M113" s="37"/>
      <c r="N113" s="37"/>
      <c r="O113" s="37"/>
      <c r="P113" s="37"/>
      <c r="Q113" s="37"/>
      <c r="R113" s="37"/>
      <c r="S113" s="42"/>
    </row>
    <row r="114" spans="1:20" ht="26.4" x14ac:dyDescent="0.25">
      <c r="A114" s="219" t="s">
        <v>208</v>
      </c>
      <c r="B114" s="37">
        <v>2.215935</v>
      </c>
      <c r="C114" s="37">
        <v>2.215935</v>
      </c>
      <c r="D114" s="37">
        <v>0</v>
      </c>
      <c r="E114" s="37"/>
      <c r="F114" s="37"/>
      <c r="G114" s="37"/>
      <c r="H114" s="37">
        <v>1.6620760000000001</v>
      </c>
      <c r="I114" s="37">
        <v>1.6620760000000001</v>
      </c>
      <c r="J114" s="37">
        <v>0</v>
      </c>
      <c r="K114" s="37"/>
      <c r="L114" s="37"/>
      <c r="M114" s="37"/>
      <c r="N114" s="37">
        <v>-0.55385899999999988</v>
      </c>
      <c r="O114" s="37">
        <v>-0.55385899999999988</v>
      </c>
      <c r="P114" s="37">
        <v>0</v>
      </c>
      <c r="Q114" s="37">
        <v>-24.994370322234175</v>
      </c>
      <c r="R114" s="37">
        <v>-24.994370322234175</v>
      </c>
      <c r="S114" s="46" t="s">
        <v>35</v>
      </c>
    </row>
    <row r="115" spans="1:20" x14ac:dyDescent="0.25">
      <c r="A115" s="219" t="s">
        <v>209</v>
      </c>
      <c r="B115" s="37">
        <v>354.98068642999999</v>
      </c>
      <c r="C115" s="37">
        <v>378.42108860000002</v>
      </c>
      <c r="D115" s="37">
        <v>220.46598019999999</v>
      </c>
      <c r="E115" s="37"/>
      <c r="F115" s="37"/>
      <c r="G115" s="37"/>
      <c r="H115" s="37">
        <v>364.97694201000002</v>
      </c>
      <c r="I115" s="37">
        <v>367.60830095</v>
      </c>
      <c r="J115" s="37">
        <v>248.65879944</v>
      </c>
      <c r="K115" s="37"/>
      <c r="L115" s="37"/>
      <c r="M115" s="37"/>
      <c r="N115" s="37">
        <v>9.9962555800000246</v>
      </c>
      <c r="O115" s="37">
        <v>-10.812787650000018</v>
      </c>
      <c r="P115" s="37">
        <v>28.192819240000006</v>
      </c>
      <c r="Q115" s="37">
        <v>2.8159998450989576</v>
      </c>
      <c r="R115" s="37">
        <v>-2.8573427791783104</v>
      </c>
      <c r="S115" s="42">
        <v>12.787832033960214</v>
      </c>
    </row>
    <row r="116" spans="1:20" hidden="1" x14ac:dyDescent="0.25">
      <c r="A116" s="224" t="s">
        <v>170</v>
      </c>
      <c r="B116" s="57">
        <v>0</v>
      </c>
      <c r="C116" s="57">
        <v>243.90638237000002</v>
      </c>
      <c r="D116" s="57">
        <v>0</v>
      </c>
      <c r="E116" s="57"/>
      <c r="F116" s="57"/>
      <c r="G116" s="57"/>
      <c r="H116" s="57">
        <v>0</v>
      </c>
      <c r="I116" s="57">
        <v>251.29015838000001</v>
      </c>
      <c r="J116" s="57">
        <v>0</v>
      </c>
      <c r="K116" s="37"/>
      <c r="L116" s="37"/>
      <c r="M116" s="37"/>
      <c r="N116" s="37"/>
      <c r="O116" s="37"/>
      <c r="P116" s="37"/>
      <c r="Q116" s="37"/>
      <c r="R116" s="37"/>
      <c r="S116" s="42"/>
    </row>
    <row r="117" spans="1:20" x14ac:dyDescent="0.25">
      <c r="A117" s="109" t="s">
        <v>210</v>
      </c>
      <c r="B117" s="29">
        <v>1272.3707625100001</v>
      </c>
      <c r="C117" s="29">
        <v>396.67233343999999</v>
      </c>
      <c r="D117" s="29">
        <v>881.15108124000005</v>
      </c>
      <c r="E117" s="29">
        <v>0</v>
      </c>
      <c r="F117" s="29">
        <v>0</v>
      </c>
      <c r="G117" s="29">
        <v>0</v>
      </c>
      <c r="H117" s="29">
        <v>1315.3667207199999</v>
      </c>
      <c r="I117" s="29">
        <v>455.46473102000004</v>
      </c>
      <c r="J117" s="29">
        <v>888.25482496000006</v>
      </c>
      <c r="K117" s="29">
        <v>0</v>
      </c>
      <c r="L117" s="29">
        <v>0</v>
      </c>
      <c r="M117" s="29">
        <v>0</v>
      </c>
      <c r="N117" s="29">
        <v>42.995958209999799</v>
      </c>
      <c r="O117" s="29">
        <v>58.792397580000056</v>
      </c>
      <c r="P117" s="29">
        <v>7.1037437200000113</v>
      </c>
      <c r="Q117" s="29">
        <v>3.3792004246609508</v>
      </c>
      <c r="R117" s="29">
        <v>14.821401097007168</v>
      </c>
      <c r="S117" s="31">
        <v>0.80618907145904473</v>
      </c>
    </row>
    <row r="118" spans="1:20" x14ac:dyDescent="0.25">
      <c r="A118" s="219" t="s">
        <v>211</v>
      </c>
      <c r="B118" s="37">
        <v>1210.9152389000001</v>
      </c>
      <c r="C118" s="37">
        <v>374.55825714999997</v>
      </c>
      <c r="D118" s="37">
        <v>841.80963392000001</v>
      </c>
      <c r="E118" s="37"/>
      <c r="F118" s="37"/>
      <c r="G118" s="37"/>
      <c r="H118" s="37">
        <v>1257.4546621</v>
      </c>
      <c r="I118" s="37">
        <v>433.77981322000005</v>
      </c>
      <c r="J118" s="37">
        <v>852.02768414000002</v>
      </c>
      <c r="K118" s="37"/>
      <c r="L118" s="37"/>
      <c r="M118" s="37"/>
      <c r="N118" s="37">
        <v>46.539423199999874</v>
      </c>
      <c r="O118" s="37">
        <v>59.221556070000076</v>
      </c>
      <c r="P118" s="37">
        <v>10.218050220000009</v>
      </c>
      <c r="Q118" s="37">
        <v>3.8433262465403004</v>
      </c>
      <c r="R118" s="37">
        <v>15.811040055721818</v>
      </c>
      <c r="S118" s="42">
        <v>1.2138195867892705</v>
      </c>
    </row>
    <row r="119" spans="1:20" s="66" customFormat="1" hidden="1" x14ac:dyDescent="0.25">
      <c r="A119" s="224" t="s">
        <v>170</v>
      </c>
      <c r="B119" s="57">
        <v>0</v>
      </c>
      <c r="C119" s="57">
        <v>5.4526521700000004</v>
      </c>
      <c r="D119" s="57">
        <v>46.708164670000002</v>
      </c>
      <c r="E119" s="57"/>
      <c r="F119" s="57"/>
      <c r="G119" s="57"/>
      <c r="H119" s="57">
        <v>0.05</v>
      </c>
      <c r="I119" s="57">
        <v>28.402835260000003</v>
      </c>
      <c r="J119" s="57">
        <v>46.309120999999998</v>
      </c>
      <c r="K119" s="57"/>
      <c r="L119" s="57"/>
      <c r="M119" s="57"/>
      <c r="N119" s="57"/>
      <c r="O119" s="57"/>
      <c r="P119" s="57"/>
      <c r="Q119" s="57"/>
      <c r="R119" s="57"/>
      <c r="S119" s="225"/>
    </row>
    <row r="120" spans="1:20" ht="26.4" x14ac:dyDescent="0.25">
      <c r="A120" s="219" t="s">
        <v>212</v>
      </c>
      <c r="B120" s="37">
        <v>61.45552361</v>
      </c>
      <c r="C120" s="37">
        <v>22.11407629</v>
      </c>
      <c r="D120" s="37">
        <v>39.34144732</v>
      </c>
      <c r="E120" s="37"/>
      <c r="F120" s="37"/>
      <c r="G120" s="37"/>
      <c r="H120" s="37">
        <v>57.912058619999996</v>
      </c>
      <c r="I120" s="37">
        <v>21.684917800000001</v>
      </c>
      <c r="J120" s="37">
        <v>36.227140819999995</v>
      </c>
      <c r="K120" s="37"/>
      <c r="L120" s="37"/>
      <c r="M120" s="37"/>
      <c r="N120" s="37">
        <v>-3.5434649900000039</v>
      </c>
      <c r="O120" s="37">
        <v>-0.42915848999999895</v>
      </c>
      <c r="P120" s="37">
        <v>-3.114306500000005</v>
      </c>
      <c r="Q120" s="37">
        <v>-5.76590155262042</v>
      </c>
      <c r="R120" s="37">
        <v>-1.9406575448691257</v>
      </c>
      <c r="S120" s="42">
        <v>-7.9160953959535334</v>
      </c>
    </row>
    <row r="121" spans="1:20" hidden="1" x14ac:dyDescent="0.25">
      <c r="A121" s="224" t="s">
        <v>170</v>
      </c>
      <c r="B121" s="57">
        <v>0</v>
      </c>
      <c r="C121" s="57">
        <v>0</v>
      </c>
      <c r="D121" s="57">
        <v>0.4</v>
      </c>
      <c r="E121" s="57"/>
      <c r="F121" s="57"/>
      <c r="G121" s="57"/>
      <c r="H121" s="57">
        <v>0</v>
      </c>
      <c r="I121" s="57">
        <v>0</v>
      </c>
      <c r="J121" s="57">
        <v>0.27</v>
      </c>
      <c r="K121" s="57"/>
      <c r="L121" s="57"/>
      <c r="M121" s="57"/>
      <c r="N121" s="57"/>
      <c r="O121" s="57"/>
      <c r="P121" s="57"/>
      <c r="Q121" s="57"/>
      <c r="R121" s="57"/>
      <c r="S121" s="225"/>
    </row>
    <row r="122" spans="1:20" x14ac:dyDescent="0.25">
      <c r="A122" s="109" t="s">
        <v>213</v>
      </c>
      <c r="B122" s="29">
        <v>6027.8378574500002</v>
      </c>
      <c r="C122" s="29">
        <v>6027.7803574500003</v>
      </c>
      <c r="D122" s="29">
        <v>5.7500000000000002E-2</v>
      </c>
      <c r="E122" s="29">
        <v>0</v>
      </c>
      <c r="F122" s="29">
        <v>0</v>
      </c>
      <c r="G122" s="29">
        <v>0</v>
      </c>
      <c r="H122" s="29">
        <v>2279.8163331999999</v>
      </c>
      <c r="I122" s="29">
        <v>2279.6163331999996</v>
      </c>
      <c r="J122" s="29">
        <v>0.2</v>
      </c>
      <c r="K122" s="29">
        <v>0</v>
      </c>
      <c r="L122" s="29">
        <v>0</v>
      </c>
      <c r="M122" s="29">
        <v>0</v>
      </c>
      <c r="N122" s="29">
        <v>-3748.0215242500003</v>
      </c>
      <c r="O122" s="29">
        <v>-3748.1640242500007</v>
      </c>
      <c r="P122" s="29">
        <v>0.14250000000000002</v>
      </c>
      <c r="Q122" s="29">
        <v>-62.178539185782824</v>
      </c>
      <c r="R122" s="29">
        <v>-62.181496371503968</v>
      </c>
      <c r="S122" s="31">
        <v>247.82608695652175</v>
      </c>
      <c r="T122" s="6"/>
    </row>
    <row r="123" spans="1:20" x14ac:dyDescent="0.25">
      <c r="A123" s="219" t="s">
        <v>214</v>
      </c>
      <c r="B123" s="37">
        <v>1010.7279347699999</v>
      </c>
      <c r="C123" s="37">
        <v>1010.7279347699999</v>
      </c>
      <c r="D123" s="37"/>
      <c r="E123" s="37"/>
      <c r="F123" s="37"/>
      <c r="G123" s="37"/>
      <c r="H123" s="37">
        <v>678.58412699999997</v>
      </c>
      <c r="I123" s="37">
        <v>678.58412699999997</v>
      </c>
      <c r="J123" s="37">
        <v>0</v>
      </c>
      <c r="K123" s="37"/>
      <c r="L123" s="37"/>
      <c r="M123" s="37"/>
      <c r="N123" s="37">
        <v>-332.14380776999997</v>
      </c>
      <c r="O123" s="37">
        <v>-332.14380776999997</v>
      </c>
      <c r="P123" s="37">
        <v>0</v>
      </c>
      <c r="Q123" s="37">
        <v>-32.861841089371111</v>
      </c>
      <c r="R123" s="37">
        <v>-32.861841089371111</v>
      </c>
      <c r="S123" s="46" t="s">
        <v>35</v>
      </c>
    </row>
    <row r="124" spans="1:20" x14ac:dyDescent="0.25">
      <c r="A124" s="219" t="s">
        <v>215</v>
      </c>
      <c r="B124" s="37">
        <v>589.71126301000004</v>
      </c>
      <c r="C124" s="37">
        <v>589.71126301000004</v>
      </c>
      <c r="D124" s="37"/>
      <c r="E124" s="37"/>
      <c r="F124" s="37"/>
      <c r="G124" s="37"/>
      <c r="H124" s="37">
        <v>965.89396284999998</v>
      </c>
      <c r="I124" s="37">
        <v>965.89396284999998</v>
      </c>
      <c r="J124" s="37">
        <v>0</v>
      </c>
      <c r="K124" s="37"/>
      <c r="L124" s="37"/>
      <c r="M124" s="37"/>
      <c r="N124" s="37">
        <v>376.18269983999994</v>
      </c>
      <c r="O124" s="37">
        <v>376.18269983999994</v>
      </c>
      <c r="P124" s="37">
        <v>0</v>
      </c>
      <c r="Q124" s="37">
        <v>63.790997974142613</v>
      </c>
      <c r="R124" s="37">
        <v>63.790997974142613</v>
      </c>
      <c r="S124" s="46" t="s">
        <v>35</v>
      </c>
    </row>
    <row r="125" spans="1:20" ht="26.4" x14ac:dyDescent="0.25">
      <c r="A125" s="219" t="s">
        <v>216</v>
      </c>
      <c r="B125" s="37"/>
      <c r="C125" s="37"/>
      <c r="D125" s="37"/>
      <c r="E125" s="37"/>
      <c r="F125" s="37"/>
      <c r="G125" s="37"/>
      <c r="H125" s="37">
        <v>10.842499999999999</v>
      </c>
      <c r="I125" s="37">
        <v>10.842499999999999</v>
      </c>
      <c r="J125" s="37">
        <v>0</v>
      </c>
      <c r="K125" s="37"/>
      <c r="L125" s="37"/>
      <c r="M125" s="37"/>
      <c r="N125" s="37">
        <v>10.842499999999999</v>
      </c>
      <c r="O125" s="37">
        <v>10.842499999999999</v>
      </c>
      <c r="P125" s="37">
        <v>0</v>
      </c>
      <c r="Q125" s="49" t="s">
        <v>35</v>
      </c>
      <c r="R125" s="49" t="s">
        <v>35</v>
      </c>
      <c r="S125" s="46" t="s">
        <v>35</v>
      </c>
    </row>
    <row r="126" spans="1:20" x14ac:dyDescent="0.25">
      <c r="A126" s="219" t="s">
        <v>217</v>
      </c>
      <c r="B126" s="37">
        <v>30.9984</v>
      </c>
      <c r="C126" s="37">
        <v>30.9984</v>
      </c>
      <c r="D126" s="37"/>
      <c r="E126" s="37"/>
      <c r="F126" s="37"/>
      <c r="G126" s="37"/>
      <c r="H126" s="37">
        <v>140.12445890000001</v>
      </c>
      <c r="I126" s="37">
        <v>140.12445890000001</v>
      </c>
      <c r="J126" s="37">
        <v>0</v>
      </c>
      <c r="K126" s="37"/>
      <c r="L126" s="37"/>
      <c r="M126" s="37"/>
      <c r="N126" s="37">
        <v>109.1260589</v>
      </c>
      <c r="O126" s="37">
        <v>109.1260589</v>
      </c>
      <c r="P126" s="37">
        <v>0</v>
      </c>
      <c r="Q126" s="37">
        <v>352.03771452720144</v>
      </c>
      <c r="R126" s="37">
        <v>352.03771452720144</v>
      </c>
      <c r="S126" s="46" t="s">
        <v>35</v>
      </c>
    </row>
    <row r="127" spans="1:20" x14ac:dyDescent="0.25">
      <c r="A127" s="219" t="s">
        <v>218</v>
      </c>
      <c r="B127" s="37">
        <v>74.860200000000006</v>
      </c>
      <c r="C127" s="37">
        <v>74.860200000000006</v>
      </c>
      <c r="D127" s="37"/>
      <c r="E127" s="37"/>
      <c r="F127" s="37"/>
      <c r="G127" s="37"/>
      <c r="H127" s="37">
        <v>95.569810000000004</v>
      </c>
      <c r="I127" s="37">
        <v>95.569810000000004</v>
      </c>
      <c r="J127" s="37">
        <v>0</v>
      </c>
      <c r="K127" s="37"/>
      <c r="L127" s="37"/>
      <c r="M127" s="37"/>
      <c r="N127" s="37">
        <v>20.709609999999998</v>
      </c>
      <c r="O127" s="37">
        <v>20.709609999999998</v>
      </c>
      <c r="P127" s="37">
        <v>0</v>
      </c>
      <c r="Q127" s="37">
        <v>27.664379737163401</v>
      </c>
      <c r="R127" s="37">
        <v>27.664379737163401</v>
      </c>
      <c r="S127" s="46" t="s">
        <v>35</v>
      </c>
    </row>
    <row r="128" spans="1:20" ht="39.6" x14ac:dyDescent="0.25">
      <c r="A128" s="219" t="s">
        <v>219</v>
      </c>
      <c r="B128" s="37">
        <v>61.065100000000001</v>
      </c>
      <c r="C128" s="37">
        <v>61.065100000000001</v>
      </c>
      <c r="D128" s="37"/>
      <c r="E128" s="37"/>
      <c r="F128" s="37"/>
      <c r="G128" s="37"/>
      <c r="H128" s="37">
        <v>59.7699</v>
      </c>
      <c r="I128" s="37">
        <v>59.7699</v>
      </c>
      <c r="J128" s="37">
        <v>0</v>
      </c>
      <c r="K128" s="37"/>
      <c r="L128" s="37"/>
      <c r="M128" s="37"/>
      <c r="N128" s="37">
        <v>-1.2952000000000012</v>
      </c>
      <c r="O128" s="37">
        <v>-1.2952000000000012</v>
      </c>
      <c r="P128" s="37">
        <v>0</v>
      </c>
      <c r="Q128" s="37">
        <v>-2.1210151133790163</v>
      </c>
      <c r="R128" s="37">
        <v>-2.1210151133790163</v>
      </c>
      <c r="S128" s="46" t="s">
        <v>35</v>
      </c>
    </row>
    <row r="129" spans="1:19" ht="26.4" hidden="1" x14ac:dyDescent="0.25">
      <c r="A129" s="219" t="s">
        <v>220</v>
      </c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>
        <v>0</v>
      </c>
      <c r="O129" s="37">
        <v>0</v>
      </c>
      <c r="P129" s="37">
        <v>0</v>
      </c>
      <c r="Q129" s="37"/>
      <c r="R129" s="37"/>
      <c r="S129" s="42"/>
    </row>
    <row r="130" spans="1:19" ht="14.25" customHeight="1" x14ac:dyDescent="0.25">
      <c r="A130" s="219" t="s">
        <v>221</v>
      </c>
      <c r="B130" s="37">
        <v>4260.4749596700003</v>
      </c>
      <c r="C130" s="37">
        <v>4260.4174596700004</v>
      </c>
      <c r="D130" s="37">
        <v>5.7500000000000002E-2</v>
      </c>
      <c r="E130" s="37"/>
      <c r="F130" s="37"/>
      <c r="G130" s="37"/>
      <c r="H130" s="37">
        <v>329.03157444999999</v>
      </c>
      <c r="I130" s="37">
        <v>328.83157445000001</v>
      </c>
      <c r="J130" s="37">
        <v>0.2</v>
      </c>
      <c r="K130" s="37"/>
      <c r="L130" s="37"/>
      <c r="M130" s="37"/>
      <c r="N130" s="37">
        <v>-3931.4433852200004</v>
      </c>
      <c r="O130" s="37">
        <v>-3931.5858852200004</v>
      </c>
      <c r="P130" s="37">
        <v>0.14250000000000002</v>
      </c>
      <c r="Q130" s="37">
        <v>-92.277115167566066</v>
      </c>
      <c r="R130" s="37">
        <v>-92.281705312618115</v>
      </c>
      <c r="S130" s="42">
        <v>247.82608695652175</v>
      </c>
    </row>
    <row r="131" spans="1:19" x14ac:dyDescent="0.25">
      <c r="A131" s="109" t="s">
        <v>222</v>
      </c>
      <c r="B131" s="29">
        <v>6721.7312537199996</v>
      </c>
      <c r="C131" s="29">
        <v>6265.6539741400002</v>
      </c>
      <c r="D131" s="29">
        <v>1022.30927532</v>
      </c>
      <c r="E131" s="29">
        <v>0</v>
      </c>
      <c r="F131" s="29">
        <v>0</v>
      </c>
      <c r="G131" s="29">
        <v>0</v>
      </c>
      <c r="H131" s="29">
        <v>10555.837270510001</v>
      </c>
      <c r="I131" s="29">
        <v>10388.700004939999</v>
      </c>
      <c r="J131" s="29">
        <v>756.97809851000011</v>
      </c>
      <c r="K131" s="29"/>
      <c r="L131" s="29"/>
      <c r="M131" s="29"/>
      <c r="N131" s="29">
        <v>3834.1060167900014</v>
      </c>
      <c r="O131" s="29">
        <v>4123.0460307999992</v>
      </c>
      <c r="P131" s="29">
        <v>-265.33117680999987</v>
      </c>
      <c r="Q131" s="29">
        <v>57.040453895982466</v>
      </c>
      <c r="R131" s="29">
        <v>65.803921630796935</v>
      </c>
      <c r="S131" s="31">
        <v>-25.954100507104044</v>
      </c>
    </row>
    <row r="132" spans="1:19" x14ac:dyDescent="0.25">
      <c r="A132" s="219" t="s">
        <v>223</v>
      </c>
      <c r="B132" s="37">
        <v>66.966577360000002</v>
      </c>
      <c r="C132" s="37">
        <v>26.334595159999999</v>
      </c>
      <c r="D132" s="37">
        <v>40.631982200000003</v>
      </c>
      <c r="E132" s="37"/>
      <c r="F132" s="37"/>
      <c r="G132" s="37"/>
      <c r="H132" s="37">
        <v>98.51972726999999</v>
      </c>
      <c r="I132" s="37">
        <v>41.426305849999999</v>
      </c>
      <c r="J132" s="37">
        <v>57.093421419999999</v>
      </c>
      <c r="K132" s="37"/>
      <c r="L132" s="37"/>
      <c r="M132" s="37"/>
      <c r="N132" s="37">
        <v>31.553149909999988</v>
      </c>
      <c r="O132" s="37">
        <v>15.091710689999999</v>
      </c>
      <c r="P132" s="37">
        <v>16.461439219999995</v>
      </c>
      <c r="Q132" s="37">
        <v>47.117758072621911</v>
      </c>
      <c r="R132" s="37">
        <v>57.30754772688897</v>
      </c>
      <c r="S132" s="42">
        <v>40.513502735291098</v>
      </c>
    </row>
    <row r="133" spans="1:19" s="66" customFormat="1" hidden="1" x14ac:dyDescent="0.25">
      <c r="A133" s="224" t="s">
        <v>170</v>
      </c>
      <c r="B133" s="57"/>
      <c r="C133" s="57"/>
      <c r="D133" s="57"/>
      <c r="E133" s="57"/>
      <c r="F133" s="57"/>
      <c r="G133" s="57"/>
      <c r="H133" s="57">
        <v>10.799164210000001</v>
      </c>
      <c r="I133" s="57">
        <v>10.799164210000001</v>
      </c>
      <c r="J133" s="57">
        <v>0</v>
      </c>
      <c r="K133" s="57"/>
      <c r="L133" s="57"/>
      <c r="M133" s="57"/>
      <c r="N133" s="57"/>
      <c r="O133" s="57"/>
      <c r="P133" s="57"/>
      <c r="Q133" s="57"/>
      <c r="R133" s="57"/>
      <c r="S133" s="225"/>
    </row>
    <row r="134" spans="1:19" x14ac:dyDescent="0.25">
      <c r="A134" s="219" t="s">
        <v>224</v>
      </c>
      <c r="B134" s="37">
        <v>1024.36615035</v>
      </c>
      <c r="C134" s="37">
        <v>1024.2941503500001</v>
      </c>
      <c r="D134" s="37">
        <v>7.1999999999999995E-2</v>
      </c>
      <c r="E134" s="37"/>
      <c r="F134" s="37"/>
      <c r="G134" s="37"/>
      <c r="H134" s="37">
        <v>1000.46637447</v>
      </c>
      <c r="I134" s="37">
        <v>1000.4583744700001</v>
      </c>
      <c r="J134" s="37">
        <v>8.0000000000000002E-3</v>
      </c>
      <c r="K134" s="37"/>
      <c r="L134" s="37"/>
      <c r="M134" s="37"/>
      <c r="N134" s="37">
        <v>-23.899775879999993</v>
      </c>
      <c r="O134" s="37">
        <v>-23.835775880000028</v>
      </c>
      <c r="P134" s="37">
        <v>-6.4000000000000001E-2</v>
      </c>
      <c r="Q134" s="37">
        <v>-2.3331282346487257</v>
      </c>
      <c r="R134" s="37">
        <v>-2.3270440304531093</v>
      </c>
      <c r="S134" s="42">
        <v>-88.888888888888886</v>
      </c>
    </row>
    <row r="135" spans="1:19" x14ac:dyDescent="0.25">
      <c r="A135" s="219" t="s">
        <v>225</v>
      </c>
      <c r="B135" s="37">
        <v>4261.9987043499996</v>
      </c>
      <c r="C135" s="37">
        <v>3880.7632756900002</v>
      </c>
      <c r="D135" s="37">
        <v>626.47801356000002</v>
      </c>
      <c r="E135" s="37"/>
      <c r="F135" s="37"/>
      <c r="G135" s="37"/>
      <c r="H135" s="37">
        <v>8017.9817932100004</v>
      </c>
      <c r="I135" s="37">
        <v>7932.9684925399997</v>
      </c>
      <c r="J135" s="37">
        <v>320.62284834000002</v>
      </c>
      <c r="K135" s="37"/>
      <c r="L135" s="37"/>
      <c r="M135" s="37"/>
      <c r="N135" s="37">
        <v>3755.9830888600009</v>
      </c>
      <c r="O135" s="37">
        <v>4052.2052168499995</v>
      </c>
      <c r="P135" s="37">
        <v>-305.85516522</v>
      </c>
      <c r="Q135" s="37">
        <v>88.127269607718659</v>
      </c>
      <c r="R135" s="37">
        <v>104.41773767119346</v>
      </c>
      <c r="S135" s="42">
        <v>-48.821372594061067</v>
      </c>
    </row>
    <row r="136" spans="1:19" s="66" customFormat="1" hidden="1" x14ac:dyDescent="0.25">
      <c r="A136" s="224" t="s">
        <v>170</v>
      </c>
      <c r="B136" s="57">
        <v>0</v>
      </c>
      <c r="C136" s="57">
        <v>245.2425849</v>
      </c>
      <c r="D136" s="57">
        <v>0.59466699999999995</v>
      </c>
      <c r="E136" s="57"/>
      <c r="F136" s="57"/>
      <c r="G136" s="57"/>
      <c r="H136" s="57">
        <v>0</v>
      </c>
      <c r="I136" s="57">
        <v>235.60954766999998</v>
      </c>
      <c r="J136" s="57">
        <v>0.03</v>
      </c>
      <c r="K136" s="57"/>
      <c r="L136" s="57"/>
      <c r="M136" s="57"/>
      <c r="N136" s="57"/>
      <c r="O136" s="57"/>
      <c r="P136" s="57"/>
      <c r="Q136" s="57"/>
      <c r="R136" s="57"/>
      <c r="S136" s="225"/>
    </row>
    <row r="137" spans="1:19" x14ac:dyDescent="0.25">
      <c r="A137" s="219" t="s">
        <v>226</v>
      </c>
      <c r="B137" s="37">
        <v>1260.0140856300002</v>
      </c>
      <c r="C137" s="37">
        <v>1254.5413425300001</v>
      </c>
      <c r="D137" s="37">
        <v>260.32154451000002</v>
      </c>
      <c r="E137" s="37"/>
      <c r="F137" s="37"/>
      <c r="G137" s="37"/>
      <c r="H137" s="37">
        <v>1356.8459431800002</v>
      </c>
      <c r="I137" s="37">
        <v>1351.4546334700001</v>
      </c>
      <c r="J137" s="37">
        <v>298.10877736999998</v>
      </c>
      <c r="K137" s="37"/>
      <c r="L137" s="37"/>
      <c r="M137" s="37"/>
      <c r="N137" s="37">
        <v>96.831857549999995</v>
      </c>
      <c r="O137" s="37">
        <v>96.913290940000024</v>
      </c>
      <c r="P137" s="37">
        <v>37.787232859999961</v>
      </c>
      <c r="Q137" s="37">
        <v>7.6849821485594418</v>
      </c>
      <c r="R137" s="37">
        <v>7.7249977864067461</v>
      </c>
      <c r="S137" s="42">
        <v>14.515599517944793</v>
      </c>
    </row>
    <row r="138" spans="1:19" s="66" customFormat="1" hidden="1" x14ac:dyDescent="0.25">
      <c r="A138" s="224" t="s">
        <v>170</v>
      </c>
      <c r="B138" s="57">
        <v>0</v>
      </c>
      <c r="C138" s="57">
        <v>254.84880140999999</v>
      </c>
      <c r="D138" s="57">
        <v>5.1829609999999997</v>
      </c>
      <c r="E138" s="57"/>
      <c r="F138" s="57"/>
      <c r="G138" s="57"/>
      <c r="H138" s="57">
        <v>0</v>
      </c>
      <c r="I138" s="57">
        <v>292.71746766000001</v>
      </c>
      <c r="J138" s="57">
        <v>6.0350000000000001E-2</v>
      </c>
      <c r="K138" s="57"/>
      <c r="L138" s="57"/>
      <c r="M138" s="57"/>
      <c r="N138" s="57"/>
      <c r="O138" s="57"/>
      <c r="P138" s="57"/>
      <c r="Q138" s="57"/>
      <c r="R138" s="57"/>
      <c r="S138" s="225"/>
    </row>
    <row r="139" spans="1:19" ht="26.4" x14ac:dyDescent="0.25">
      <c r="A139" s="219" t="s">
        <v>227</v>
      </c>
      <c r="B139" s="37">
        <v>108.38573603</v>
      </c>
      <c r="C139" s="37">
        <v>79.720610409999992</v>
      </c>
      <c r="D139" s="37">
        <v>94.805735049999996</v>
      </c>
      <c r="E139" s="37"/>
      <c r="F139" s="37"/>
      <c r="G139" s="37"/>
      <c r="H139" s="37">
        <v>82.023432379999988</v>
      </c>
      <c r="I139" s="37">
        <v>62.392198610000001</v>
      </c>
      <c r="J139" s="37">
        <v>81.145051379999998</v>
      </c>
      <c r="K139" s="37"/>
      <c r="L139" s="37"/>
      <c r="M139" s="37"/>
      <c r="N139" s="37">
        <v>-26.362303650000015</v>
      </c>
      <c r="O139" s="37">
        <v>-17.328411799999991</v>
      </c>
      <c r="P139" s="37">
        <v>-13.660683669999997</v>
      </c>
      <c r="Q139" s="37">
        <v>-24.322668845191231</v>
      </c>
      <c r="R139" s="37">
        <v>-21.736426390717085</v>
      </c>
      <c r="S139" s="42">
        <v>-14.409132172009876</v>
      </c>
    </row>
    <row r="140" spans="1:19" s="66" customFormat="1" hidden="1" x14ac:dyDescent="0.25">
      <c r="A140" s="224" t="s">
        <v>170</v>
      </c>
      <c r="B140" s="57">
        <v>12.51922098</v>
      </c>
      <c r="C140" s="57">
        <v>78.659830409999998</v>
      </c>
      <c r="D140" s="57">
        <v>0.01</v>
      </c>
      <c r="E140" s="57"/>
      <c r="F140" s="57"/>
      <c r="G140" s="57"/>
      <c r="H140" s="57">
        <v>0</v>
      </c>
      <c r="I140" s="57">
        <v>61.513817609999997</v>
      </c>
      <c r="J140" s="57">
        <v>0.05</v>
      </c>
      <c r="K140" s="57"/>
      <c r="L140" s="57"/>
      <c r="M140" s="57"/>
      <c r="N140" s="57"/>
      <c r="O140" s="57"/>
      <c r="P140" s="57"/>
      <c r="Q140" s="57"/>
      <c r="R140" s="57"/>
      <c r="S140" s="225"/>
    </row>
    <row r="141" spans="1:19" x14ac:dyDescent="0.25">
      <c r="A141" s="109" t="s">
        <v>228</v>
      </c>
      <c r="B141" s="29">
        <v>319.08199866999996</v>
      </c>
      <c r="C141" s="29">
        <v>248.22378767000001</v>
      </c>
      <c r="D141" s="29">
        <v>88.354736959999997</v>
      </c>
      <c r="E141" s="29">
        <v>0</v>
      </c>
      <c r="F141" s="29">
        <v>0</v>
      </c>
      <c r="G141" s="29">
        <v>0</v>
      </c>
      <c r="H141" s="29">
        <v>247.27571434999999</v>
      </c>
      <c r="I141" s="29">
        <v>206.70939103999999</v>
      </c>
      <c r="J141" s="29">
        <v>45.377323310000001</v>
      </c>
      <c r="K141" s="29"/>
      <c r="L141" s="29"/>
      <c r="M141" s="29"/>
      <c r="N141" s="29">
        <v>-71.806284319999975</v>
      </c>
      <c r="O141" s="29">
        <v>-41.514396630000022</v>
      </c>
      <c r="P141" s="29">
        <v>-42.977413649999995</v>
      </c>
      <c r="Q141" s="29">
        <v>-22.504022357670905</v>
      </c>
      <c r="R141" s="29">
        <v>-16.724584303415412</v>
      </c>
      <c r="S141" s="31">
        <v>-48.641889647022268</v>
      </c>
    </row>
    <row r="142" spans="1:19" x14ac:dyDescent="0.25">
      <c r="A142" s="219" t="s">
        <v>229</v>
      </c>
      <c r="B142" s="37">
        <v>3.92238555</v>
      </c>
      <c r="C142" s="37">
        <v>0</v>
      </c>
      <c r="D142" s="37">
        <v>3.9223855500000004</v>
      </c>
      <c r="E142" s="37"/>
      <c r="F142" s="37"/>
      <c r="G142" s="37"/>
      <c r="H142" s="37">
        <v>12.074088679999999</v>
      </c>
      <c r="I142" s="37">
        <v>0</v>
      </c>
      <c r="J142" s="37">
        <v>12.074088680000001</v>
      </c>
      <c r="K142" s="37"/>
      <c r="L142" s="37"/>
      <c r="M142" s="37"/>
      <c r="N142" s="37">
        <v>8.1517031299999996</v>
      </c>
      <c r="O142" s="37">
        <v>0</v>
      </c>
      <c r="P142" s="37">
        <v>8.1517031300000014</v>
      </c>
      <c r="Q142" s="37">
        <v>207.82513666969834</v>
      </c>
      <c r="R142" s="49" t="s">
        <v>35</v>
      </c>
      <c r="S142" s="42">
        <v>207.8251366696984</v>
      </c>
    </row>
    <row r="143" spans="1:19" s="66" customFormat="1" hidden="1" x14ac:dyDescent="0.25">
      <c r="A143" s="224" t="s">
        <v>170</v>
      </c>
      <c r="B143" s="57">
        <v>0</v>
      </c>
      <c r="C143" s="57">
        <v>0</v>
      </c>
      <c r="D143" s="57">
        <v>0.47119</v>
      </c>
      <c r="E143" s="57"/>
      <c r="F143" s="57"/>
      <c r="G143" s="57"/>
      <c r="H143" s="57">
        <v>0</v>
      </c>
      <c r="I143" s="57">
        <v>0</v>
      </c>
      <c r="J143" s="57">
        <v>0.54127599999999998</v>
      </c>
      <c r="K143" s="57"/>
      <c r="L143" s="57"/>
      <c r="M143" s="57"/>
      <c r="N143" s="57"/>
      <c r="O143" s="57"/>
      <c r="P143" s="57"/>
      <c r="Q143" s="57"/>
      <c r="R143" s="58"/>
      <c r="S143" s="225"/>
    </row>
    <row r="144" spans="1:19" x14ac:dyDescent="0.25">
      <c r="A144" s="219" t="s">
        <v>230</v>
      </c>
      <c r="B144" s="37">
        <v>90.101493079999997</v>
      </c>
      <c r="C144" s="37">
        <v>28.566347670000003</v>
      </c>
      <c r="D144" s="37">
        <v>78.423431370000003</v>
      </c>
      <c r="E144" s="37"/>
      <c r="F144" s="37"/>
      <c r="G144" s="37"/>
      <c r="H144" s="37">
        <v>27.511652059999999</v>
      </c>
      <c r="I144" s="37">
        <v>4.8547660800000001</v>
      </c>
      <c r="J144" s="37">
        <v>27.467885980000002</v>
      </c>
      <c r="K144" s="37"/>
      <c r="L144" s="37"/>
      <c r="M144" s="37"/>
      <c r="N144" s="37">
        <v>-62.589841019999994</v>
      </c>
      <c r="O144" s="37">
        <v>-23.711581590000002</v>
      </c>
      <c r="P144" s="37">
        <v>-50.955545389999997</v>
      </c>
      <c r="Q144" s="37">
        <v>-69.465931007854948</v>
      </c>
      <c r="R144" s="37">
        <v>-83.00529652553935</v>
      </c>
      <c r="S144" s="42">
        <v>-64.974899082893828</v>
      </c>
    </row>
    <row r="145" spans="1:19" s="66" customFormat="1" hidden="1" x14ac:dyDescent="0.25">
      <c r="A145" s="224" t="s">
        <v>170</v>
      </c>
      <c r="B145" s="57">
        <v>0</v>
      </c>
      <c r="C145" s="57">
        <v>16.888285960000001</v>
      </c>
      <c r="D145" s="57">
        <v>1.2559447500000001</v>
      </c>
      <c r="E145" s="57"/>
      <c r="F145" s="57"/>
      <c r="G145" s="57"/>
      <c r="H145" s="57">
        <v>0</v>
      </c>
      <c r="I145" s="57">
        <v>4.8109999999999999</v>
      </c>
      <c r="J145" s="57">
        <v>1.45</v>
      </c>
      <c r="K145" s="57"/>
      <c r="L145" s="57"/>
      <c r="M145" s="57"/>
      <c r="N145" s="57"/>
      <c r="O145" s="57"/>
      <c r="P145" s="57"/>
      <c r="Q145" s="57"/>
      <c r="R145" s="58"/>
      <c r="S145" s="225"/>
    </row>
    <row r="146" spans="1:19" x14ac:dyDescent="0.25">
      <c r="A146" s="219" t="s">
        <v>231</v>
      </c>
      <c r="B146" s="37">
        <v>219.62291999999999</v>
      </c>
      <c r="C146" s="37">
        <v>219.65744000000001</v>
      </c>
      <c r="D146" s="37">
        <v>0.57372000000000001</v>
      </c>
      <c r="E146" s="37"/>
      <c r="F146" s="37"/>
      <c r="G146" s="37"/>
      <c r="H146" s="37">
        <v>194.61519999999999</v>
      </c>
      <c r="I146" s="37">
        <v>194.108</v>
      </c>
      <c r="J146" s="37">
        <v>0.50719999999999998</v>
      </c>
      <c r="K146" s="37"/>
      <c r="L146" s="37"/>
      <c r="M146" s="37"/>
      <c r="N146" s="37">
        <v>-25.007720000000006</v>
      </c>
      <c r="O146" s="37">
        <v>-25.549440000000004</v>
      </c>
      <c r="P146" s="37">
        <v>-6.6520000000000024E-2</v>
      </c>
      <c r="Q146" s="37">
        <v>-11.386662193545192</v>
      </c>
      <c r="R146" s="37">
        <v>-11.631493110363124</v>
      </c>
      <c r="S146" s="42">
        <v>-11.594506030816433</v>
      </c>
    </row>
    <row r="147" spans="1:19" s="66" customFormat="1" hidden="1" x14ac:dyDescent="0.25">
      <c r="A147" s="224" t="s">
        <v>170</v>
      </c>
      <c r="B147" s="57">
        <v>0</v>
      </c>
      <c r="C147" s="57">
        <v>0.60824</v>
      </c>
      <c r="D147" s="57">
        <v>0</v>
      </c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8"/>
      <c r="S147" s="225"/>
    </row>
    <row r="148" spans="1:19" ht="26.4" x14ac:dyDescent="0.25">
      <c r="A148" s="219" t="s">
        <v>232</v>
      </c>
      <c r="B148" s="37">
        <v>5.4352000399999998</v>
      </c>
      <c r="C148" s="37">
        <v>0</v>
      </c>
      <c r="D148" s="37">
        <v>5.4352000399999998</v>
      </c>
      <c r="E148" s="37"/>
      <c r="F148" s="37"/>
      <c r="G148" s="37"/>
      <c r="H148" s="37">
        <v>13.074773609999999</v>
      </c>
      <c r="I148" s="37">
        <v>7.7466249600000001</v>
      </c>
      <c r="J148" s="37">
        <v>5.3281486500000002</v>
      </c>
      <c r="K148" s="37"/>
      <c r="L148" s="37"/>
      <c r="M148" s="37"/>
      <c r="N148" s="37">
        <v>7.6395735699999996</v>
      </c>
      <c r="O148" s="37">
        <v>7.7466249600000001</v>
      </c>
      <c r="P148" s="37">
        <v>-0.10705138999999964</v>
      </c>
      <c r="Q148" s="37">
        <v>140.55735784841511</v>
      </c>
      <c r="R148" s="49" t="s">
        <v>35</v>
      </c>
      <c r="S148" s="42">
        <v>-1.9695942966617963</v>
      </c>
    </row>
    <row r="149" spans="1:19" s="66" customFormat="1" hidden="1" x14ac:dyDescent="0.25">
      <c r="A149" s="224" t="s">
        <v>170</v>
      </c>
      <c r="B149" s="57">
        <v>0</v>
      </c>
      <c r="C149" s="57">
        <v>0</v>
      </c>
      <c r="D149" s="57">
        <v>0.2</v>
      </c>
      <c r="E149" s="57"/>
      <c r="F149" s="57"/>
      <c r="G149" s="57"/>
      <c r="H149" s="57">
        <v>0</v>
      </c>
      <c r="I149" s="57">
        <v>0</v>
      </c>
      <c r="J149" s="57">
        <v>0.18</v>
      </c>
      <c r="K149" s="57"/>
      <c r="L149" s="57"/>
      <c r="M149" s="57"/>
      <c r="N149" s="57"/>
      <c r="O149" s="57"/>
      <c r="P149" s="57"/>
      <c r="Q149" s="57"/>
      <c r="R149" s="58"/>
      <c r="S149" s="225"/>
    </row>
    <row r="150" spans="1:19" x14ac:dyDescent="0.25">
      <c r="A150" s="109" t="s">
        <v>233</v>
      </c>
      <c r="B150" s="29">
        <v>46.691978349999999</v>
      </c>
      <c r="C150" s="29">
        <v>36.757108549999998</v>
      </c>
      <c r="D150" s="29">
        <v>9.9348698000000013</v>
      </c>
      <c r="E150" s="29">
        <v>0</v>
      </c>
      <c r="F150" s="29">
        <v>0</v>
      </c>
      <c r="G150" s="29">
        <v>0</v>
      </c>
      <c r="H150" s="29">
        <v>51.473900520000001</v>
      </c>
      <c r="I150" s="29">
        <v>38.156350520000004</v>
      </c>
      <c r="J150" s="29">
        <v>13.317550000000001</v>
      </c>
      <c r="K150" s="29"/>
      <c r="L150" s="29"/>
      <c r="M150" s="29"/>
      <c r="N150" s="29">
        <v>4.7819221700000014</v>
      </c>
      <c r="O150" s="29">
        <v>1.3992419700000056</v>
      </c>
      <c r="P150" s="29">
        <v>3.3826801999999994</v>
      </c>
      <c r="Q150" s="29">
        <v>10.241421201207245</v>
      </c>
      <c r="R150" s="29">
        <v>3.8067248083364404</v>
      </c>
      <c r="S150" s="31">
        <v>34.04856095849388</v>
      </c>
    </row>
    <row r="151" spans="1:19" x14ac:dyDescent="0.25">
      <c r="A151" s="219" t="s">
        <v>234</v>
      </c>
      <c r="B151" s="37"/>
      <c r="C151" s="37"/>
      <c r="D151" s="37"/>
      <c r="E151" s="37"/>
      <c r="F151" s="37"/>
      <c r="G151" s="37"/>
      <c r="H151" s="37">
        <v>3.6364999999999998</v>
      </c>
      <c r="I151" s="37">
        <v>0</v>
      </c>
      <c r="J151" s="37">
        <v>3.6364999999999998</v>
      </c>
      <c r="K151" s="37"/>
      <c r="L151" s="37"/>
      <c r="M151" s="37"/>
      <c r="N151" s="37">
        <v>3.6364999999999998</v>
      </c>
      <c r="O151" s="37">
        <v>0</v>
      </c>
      <c r="P151" s="37">
        <v>3.6364999999999998</v>
      </c>
      <c r="Q151" s="49" t="s">
        <v>35</v>
      </c>
      <c r="R151" s="49" t="s">
        <v>35</v>
      </c>
      <c r="S151" s="46" t="s">
        <v>35</v>
      </c>
    </row>
    <row r="152" spans="1:19" x14ac:dyDescent="0.25">
      <c r="A152" s="219" t="s">
        <v>235</v>
      </c>
      <c r="B152" s="37">
        <v>31.605869800000001</v>
      </c>
      <c r="C152" s="37">
        <v>21.670999999999999</v>
      </c>
      <c r="D152" s="37">
        <v>9.9348698000000013</v>
      </c>
      <c r="E152" s="37"/>
      <c r="F152" s="37"/>
      <c r="G152" s="37"/>
      <c r="H152" s="37">
        <v>28.677350000000001</v>
      </c>
      <c r="I152" s="37">
        <v>18.996300000000002</v>
      </c>
      <c r="J152" s="37">
        <v>9.6810500000000008</v>
      </c>
      <c r="K152" s="37"/>
      <c r="L152" s="37"/>
      <c r="M152" s="37"/>
      <c r="N152" s="37">
        <v>-2.9285198000000001</v>
      </c>
      <c r="O152" s="37">
        <v>-2.6746999999999979</v>
      </c>
      <c r="P152" s="37">
        <v>-0.25381980000000048</v>
      </c>
      <c r="Q152" s="37">
        <v>-9.2657465797698251</v>
      </c>
      <c r="R152" s="37">
        <v>-12.342300770615097</v>
      </c>
      <c r="S152" s="42">
        <v>-2.5548377090961054</v>
      </c>
    </row>
    <row r="153" spans="1:19" ht="26.4" x14ac:dyDescent="0.25">
      <c r="A153" s="219" t="s">
        <v>236</v>
      </c>
      <c r="B153" s="37">
        <v>15.086108550000001</v>
      </c>
      <c r="C153" s="37">
        <v>15.086108550000001</v>
      </c>
      <c r="D153" s="37">
        <v>0</v>
      </c>
      <c r="E153" s="37"/>
      <c r="F153" s="37"/>
      <c r="G153" s="37"/>
      <c r="H153" s="37">
        <v>19.160050519999999</v>
      </c>
      <c r="I153" s="37">
        <v>19.160050519999999</v>
      </c>
      <c r="J153" s="37">
        <v>0</v>
      </c>
      <c r="K153" s="37"/>
      <c r="L153" s="37"/>
      <c r="M153" s="37"/>
      <c r="N153" s="37">
        <v>4.0739419699999981</v>
      </c>
      <c r="O153" s="37">
        <v>4.0739419699999981</v>
      </c>
      <c r="P153" s="37">
        <v>0</v>
      </c>
      <c r="Q153" s="37">
        <v>27.004591386159689</v>
      </c>
      <c r="R153" s="37">
        <v>27.004591386159689</v>
      </c>
      <c r="S153" s="46" t="s">
        <v>35</v>
      </c>
    </row>
    <row r="154" spans="1:19" ht="26.4" x14ac:dyDescent="0.25">
      <c r="A154" s="109" t="s">
        <v>237</v>
      </c>
      <c r="B154" s="29">
        <v>733.44012385000008</v>
      </c>
      <c r="C154" s="29">
        <v>564.63160588999995</v>
      </c>
      <c r="D154" s="29">
        <v>168.80851796000002</v>
      </c>
      <c r="E154" s="29">
        <v>0</v>
      </c>
      <c r="F154" s="29">
        <v>0</v>
      </c>
      <c r="G154" s="29">
        <v>0</v>
      </c>
      <c r="H154" s="29">
        <v>896.39609350000001</v>
      </c>
      <c r="I154" s="29">
        <v>731.89476743</v>
      </c>
      <c r="J154" s="29">
        <v>164.50132607000003</v>
      </c>
      <c r="K154" s="29">
        <v>0</v>
      </c>
      <c r="L154" s="29">
        <v>0</v>
      </c>
      <c r="M154" s="29">
        <v>0</v>
      </c>
      <c r="N154" s="29">
        <v>162.95596964999993</v>
      </c>
      <c r="O154" s="29">
        <v>167.26316154000006</v>
      </c>
      <c r="P154" s="29">
        <v>-4.3071918899999844</v>
      </c>
      <c r="Q154" s="29">
        <v>22.218033122404819</v>
      </c>
      <c r="R154" s="29">
        <v>29.623414593724647</v>
      </c>
      <c r="S154" s="31">
        <v>-2.5515252085920253</v>
      </c>
    </row>
    <row r="155" spans="1:19" ht="26.4" x14ac:dyDescent="0.25">
      <c r="A155" s="219" t="s">
        <v>238</v>
      </c>
      <c r="B155" s="37">
        <v>733.44012385000008</v>
      </c>
      <c r="C155" s="37">
        <v>564.63160588999995</v>
      </c>
      <c r="D155" s="37">
        <v>168.80851796000002</v>
      </c>
      <c r="E155" s="37"/>
      <c r="F155" s="37"/>
      <c r="G155" s="37"/>
      <c r="H155" s="37">
        <v>896.39609350000001</v>
      </c>
      <c r="I155" s="37">
        <v>731.89476743</v>
      </c>
      <c r="J155" s="37">
        <v>164.50132607000003</v>
      </c>
      <c r="K155" s="37"/>
      <c r="L155" s="37"/>
      <c r="M155" s="37"/>
      <c r="N155" s="37">
        <v>162.95596964999993</v>
      </c>
      <c r="O155" s="37">
        <v>167.26316154000006</v>
      </c>
      <c r="P155" s="37">
        <v>-4.3071918899999844</v>
      </c>
      <c r="Q155" s="37">
        <v>22.218033122404819</v>
      </c>
      <c r="R155" s="37">
        <v>29.623414593724647</v>
      </c>
      <c r="S155" s="42">
        <v>-2.5515252085920253</v>
      </c>
    </row>
    <row r="156" spans="1:19" ht="39.6" x14ac:dyDescent="0.25">
      <c r="A156" s="109" t="s">
        <v>239</v>
      </c>
      <c r="B156" s="29">
        <v>0</v>
      </c>
      <c r="C156" s="29">
        <v>1690.1908800000001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1567.2951188900001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-122.89576110999997</v>
      </c>
      <c r="P156" s="29">
        <v>0</v>
      </c>
      <c r="Q156" s="143" t="s">
        <v>35</v>
      </c>
      <c r="R156" s="29">
        <v>-7.2711172781857556</v>
      </c>
      <c r="S156" s="137" t="s">
        <v>35</v>
      </c>
    </row>
    <row r="157" spans="1:19" ht="39.6" x14ac:dyDescent="0.25">
      <c r="A157" s="219" t="s">
        <v>240</v>
      </c>
      <c r="B157" s="37"/>
      <c r="C157" s="37">
        <v>644.15700000000004</v>
      </c>
      <c r="D157" s="37"/>
      <c r="E157" s="37"/>
      <c r="F157" s="37"/>
      <c r="G157" s="37"/>
      <c r="H157" s="37"/>
      <c r="I157" s="37">
        <v>682.57910000000004</v>
      </c>
      <c r="J157" s="37"/>
      <c r="K157" s="37"/>
      <c r="L157" s="37"/>
      <c r="M157" s="37"/>
      <c r="N157" s="37"/>
      <c r="O157" s="37">
        <v>38.4221</v>
      </c>
      <c r="P157" s="37"/>
      <c r="Q157" s="49" t="s">
        <v>35</v>
      </c>
      <c r="R157" s="37">
        <v>5.9647104665477571</v>
      </c>
      <c r="S157" s="46" t="s">
        <v>35</v>
      </c>
    </row>
    <row r="158" spans="1:19" x14ac:dyDescent="0.25">
      <c r="A158" s="219" t="s">
        <v>241</v>
      </c>
      <c r="B158" s="37"/>
      <c r="C158" s="37">
        <v>67.837999999999994</v>
      </c>
      <c r="D158" s="37"/>
      <c r="E158" s="37"/>
      <c r="F158" s="37"/>
      <c r="G158" s="37"/>
      <c r="H158" s="37"/>
      <c r="I158" s="37">
        <v>74.38</v>
      </c>
      <c r="J158" s="37"/>
      <c r="K158" s="37"/>
      <c r="L158" s="37"/>
      <c r="M158" s="37"/>
      <c r="N158" s="37"/>
      <c r="O158" s="37">
        <v>6.5420000000000016</v>
      </c>
      <c r="P158" s="37"/>
      <c r="Q158" s="49" t="s">
        <v>35</v>
      </c>
      <c r="R158" s="37">
        <v>9.6435626050296293</v>
      </c>
      <c r="S158" s="46" t="s">
        <v>35</v>
      </c>
    </row>
    <row r="159" spans="1:19" ht="26.4" x14ac:dyDescent="0.25">
      <c r="A159" s="219" t="s">
        <v>242</v>
      </c>
      <c r="B159" s="37"/>
      <c r="C159" s="37">
        <v>978.19587999999999</v>
      </c>
      <c r="D159" s="37"/>
      <c r="E159" s="37"/>
      <c r="F159" s="37"/>
      <c r="G159" s="37"/>
      <c r="H159" s="37"/>
      <c r="I159" s="37">
        <v>810.33601888999999</v>
      </c>
      <c r="J159" s="37"/>
      <c r="K159" s="37"/>
      <c r="L159" s="37"/>
      <c r="M159" s="37"/>
      <c r="N159" s="37"/>
      <c r="O159" s="37">
        <v>-167.85986111</v>
      </c>
      <c r="P159" s="37"/>
      <c r="Q159" s="49" t="s">
        <v>35</v>
      </c>
      <c r="R159" s="37">
        <v>-17.160148038039168</v>
      </c>
      <c r="S159" s="46" t="s">
        <v>35</v>
      </c>
    </row>
    <row r="160" spans="1:19" s="32" customFormat="1" x14ac:dyDescent="0.25">
      <c r="A160" s="216" t="s">
        <v>109</v>
      </c>
      <c r="B160" s="217">
        <v>39720.547126049998</v>
      </c>
      <c r="C160" s="217">
        <v>33119.235066929999</v>
      </c>
      <c r="D160" s="217">
        <v>16874.562254079996</v>
      </c>
      <c r="E160" s="217">
        <v>0</v>
      </c>
      <c r="F160" s="217">
        <v>0</v>
      </c>
      <c r="G160" s="217">
        <v>0</v>
      </c>
      <c r="H160" s="217">
        <v>40411.513176650005</v>
      </c>
      <c r="I160" s="217">
        <v>34010.723969750004</v>
      </c>
      <c r="J160" s="217">
        <v>16533.108711339999</v>
      </c>
      <c r="K160" s="217"/>
      <c r="L160" s="217"/>
      <c r="M160" s="217"/>
      <c r="N160" s="217">
        <v>690.96605060000729</v>
      </c>
      <c r="O160" s="217">
        <v>891.48890282000502</v>
      </c>
      <c r="P160" s="217">
        <v>-341.45354273999692</v>
      </c>
      <c r="Q160" s="217">
        <v>1.7395683105957289</v>
      </c>
      <c r="R160" s="217">
        <v>2.6917557154276466</v>
      </c>
      <c r="S160" s="218">
        <v>-2.0234808915261766</v>
      </c>
    </row>
    <row r="161" spans="1:19" s="32" customFormat="1" ht="26.4" x14ac:dyDescent="0.25">
      <c r="A161" s="70" t="s">
        <v>112</v>
      </c>
      <c r="B161" s="227">
        <v>-4674.5400475300048</v>
      </c>
      <c r="C161" s="227">
        <v>-3159.7846056999952</v>
      </c>
      <c r="D161" s="227">
        <v>-1514.7554418299951</v>
      </c>
      <c r="E161" s="227">
        <v>0</v>
      </c>
      <c r="F161" s="227">
        <v>0</v>
      </c>
      <c r="G161" s="227">
        <v>0</v>
      </c>
      <c r="H161" s="227">
        <v>-2250.4845809400067</v>
      </c>
      <c r="I161" s="227">
        <v>-1838.3788866000068</v>
      </c>
      <c r="J161" s="227">
        <v>-412.1056943399999</v>
      </c>
      <c r="K161" s="227">
        <v>18047.763029440004</v>
      </c>
      <c r="L161" s="227">
        <v>15144.476821979999</v>
      </c>
      <c r="M161" s="227">
        <v>4194.2491358300003</v>
      </c>
      <c r="N161" s="227">
        <v>2424.0554665899981</v>
      </c>
      <c r="O161" s="227">
        <v>1321.4057190999883</v>
      </c>
      <c r="P161" s="227">
        <v>1102.6497474899952</v>
      </c>
      <c r="Q161" s="227">
        <v>-51.856555766825707</v>
      </c>
      <c r="R161" s="227">
        <v>-41.819487211763729</v>
      </c>
      <c r="S161" s="228">
        <v>-72.793912273909385</v>
      </c>
    </row>
    <row r="162" spans="1:19" s="32" customFormat="1" ht="26.4" x14ac:dyDescent="0.25">
      <c r="A162" s="33" t="s">
        <v>116</v>
      </c>
      <c r="B162" s="29">
        <v>4674.5400475299994</v>
      </c>
      <c r="C162" s="29">
        <v>3159.7846056999997</v>
      </c>
      <c r="D162" s="29">
        <v>1514.7554418300001</v>
      </c>
      <c r="E162" s="29"/>
      <c r="F162" s="29"/>
      <c r="G162" s="29"/>
      <c r="H162" s="29">
        <v>2250.4845809399999</v>
      </c>
      <c r="I162" s="29">
        <v>1838.3788866</v>
      </c>
      <c r="J162" s="29">
        <v>412.10569433999996</v>
      </c>
      <c r="K162" s="29"/>
      <c r="L162" s="29"/>
      <c r="M162" s="29"/>
      <c r="N162" s="29">
        <v>-2424.0554665899995</v>
      </c>
      <c r="O162" s="29">
        <v>-1321.4057190999997</v>
      </c>
      <c r="P162" s="29">
        <v>-1102.6497474900002</v>
      </c>
      <c r="Q162" s="29">
        <v>-51.856555766825807</v>
      </c>
      <c r="R162" s="29">
        <v>-41.819487211764027</v>
      </c>
      <c r="S162" s="31">
        <v>-72.79391227390947</v>
      </c>
    </row>
    <row r="163" spans="1:19" x14ac:dyDescent="0.25">
      <c r="A163" s="35" t="s">
        <v>117</v>
      </c>
      <c r="B163" s="37">
        <v>-11966.740299999999</v>
      </c>
      <c r="C163" s="37">
        <v>-11594.501099999999</v>
      </c>
      <c r="D163" s="37">
        <v>-372.23919999999998</v>
      </c>
      <c r="E163" s="37"/>
      <c r="F163" s="37"/>
      <c r="G163" s="37"/>
      <c r="H163" s="37">
        <v>8936.3279989999992</v>
      </c>
      <c r="I163" s="37">
        <v>9678</v>
      </c>
      <c r="J163" s="37">
        <v>-741.67200100000002</v>
      </c>
      <c r="K163" s="37"/>
      <c r="L163" s="37"/>
      <c r="M163" s="37"/>
      <c r="N163" s="37">
        <v>20903.068298999999</v>
      </c>
      <c r="O163" s="37">
        <v>21272.501100000001</v>
      </c>
      <c r="P163" s="37">
        <v>-369.43280100000004</v>
      </c>
      <c r="Q163" s="37">
        <v>-174.67637614731223</v>
      </c>
      <c r="R163" s="37">
        <v>-183.47060314652089</v>
      </c>
      <c r="S163" s="42">
        <v>99.246076447617583</v>
      </c>
    </row>
    <row r="164" spans="1:19" x14ac:dyDescent="0.25">
      <c r="A164" s="35" t="s">
        <v>118</v>
      </c>
      <c r="B164" s="37">
        <v>10512.031000000001</v>
      </c>
      <c r="C164" s="37">
        <v>10158.223</v>
      </c>
      <c r="D164" s="37">
        <v>353.80799999999999</v>
      </c>
      <c r="E164" s="37"/>
      <c r="F164" s="37"/>
      <c r="G164" s="37"/>
      <c r="H164" s="37">
        <v>-11914.656999999999</v>
      </c>
      <c r="I164" s="37">
        <v>-12324.723</v>
      </c>
      <c r="J164" s="37">
        <v>410.06599999999997</v>
      </c>
      <c r="K164" s="37"/>
      <c r="L164" s="37"/>
      <c r="M164" s="37"/>
      <c r="N164" s="37">
        <v>-22426.688000000002</v>
      </c>
      <c r="O164" s="37">
        <v>-22482.946</v>
      </c>
      <c r="P164" s="37">
        <v>56.257999999999981</v>
      </c>
      <c r="Q164" s="37">
        <v>-213.34305425849675</v>
      </c>
      <c r="R164" s="37">
        <v>-221.3275491195655</v>
      </c>
      <c r="S164" s="46" t="s">
        <v>35</v>
      </c>
    </row>
    <row r="165" spans="1:19" ht="26.4" x14ac:dyDescent="0.25">
      <c r="A165" s="35" t="s">
        <v>119</v>
      </c>
      <c r="B165" s="37">
        <v>11.134550000000001</v>
      </c>
      <c r="C165" s="37">
        <v>5.1145500000000004</v>
      </c>
      <c r="D165" s="37">
        <v>6.02</v>
      </c>
      <c r="E165" s="37"/>
      <c r="F165" s="37"/>
      <c r="G165" s="37"/>
      <c r="H165" s="37">
        <v>1.345</v>
      </c>
      <c r="I165" s="37">
        <v>1.345</v>
      </c>
      <c r="J165" s="37">
        <v>0</v>
      </c>
      <c r="K165" s="37"/>
      <c r="L165" s="37"/>
      <c r="M165" s="37"/>
      <c r="N165" s="37">
        <v>-9.7895500000000002</v>
      </c>
      <c r="O165" s="37">
        <v>-3.7695500000000006</v>
      </c>
      <c r="P165" s="37">
        <v>-6.02</v>
      </c>
      <c r="Q165" s="37">
        <v>-87.920481743761542</v>
      </c>
      <c r="R165" s="37">
        <v>-73.70247626868445</v>
      </c>
      <c r="S165" s="42">
        <v>-100</v>
      </c>
    </row>
    <row r="166" spans="1:19" x14ac:dyDescent="0.25">
      <c r="A166" s="35" t="s">
        <v>121</v>
      </c>
      <c r="B166" s="37">
        <v>0</v>
      </c>
      <c r="C166" s="37">
        <v>0</v>
      </c>
      <c r="D166" s="37">
        <v>0</v>
      </c>
      <c r="E166" s="37"/>
      <c r="F166" s="37"/>
      <c r="G166" s="37"/>
      <c r="H166" s="37">
        <v>42.500792909999994</v>
      </c>
      <c r="I166" s="37">
        <v>42.500792909999994</v>
      </c>
      <c r="J166" s="37">
        <v>0</v>
      </c>
      <c r="K166" s="37"/>
      <c r="L166" s="37"/>
      <c r="M166" s="37"/>
      <c r="N166" s="37">
        <v>42.500792909999994</v>
      </c>
      <c r="O166" s="37">
        <v>42.500792909999994</v>
      </c>
      <c r="P166" s="37">
        <v>0</v>
      </c>
      <c r="Q166" s="49" t="s">
        <v>35</v>
      </c>
      <c r="R166" s="49" t="s">
        <v>35</v>
      </c>
      <c r="S166" s="46" t="s">
        <v>35</v>
      </c>
    </row>
    <row r="167" spans="1:19" ht="26.4" x14ac:dyDescent="0.25">
      <c r="A167" s="229" t="s">
        <v>243</v>
      </c>
      <c r="B167" s="230">
        <v>4169.1796149199999</v>
      </c>
      <c r="C167" s="230">
        <v>3190.7352922600003</v>
      </c>
      <c r="D167" s="230">
        <v>978.44432266000001</v>
      </c>
      <c r="E167" s="230"/>
      <c r="F167" s="230"/>
      <c r="G167" s="230"/>
      <c r="H167" s="230">
        <v>3390.0327738400001</v>
      </c>
      <c r="I167" s="230">
        <v>2540.804185</v>
      </c>
      <c r="J167" s="230">
        <v>849.22858883999993</v>
      </c>
      <c r="K167" s="230"/>
      <c r="L167" s="230"/>
      <c r="M167" s="230"/>
      <c r="N167" s="37">
        <v>-779.14684107999983</v>
      </c>
      <c r="O167" s="37">
        <v>-649.93110726000032</v>
      </c>
      <c r="P167" s="37">
        <v>-129.21573382000008</v>
      </c>
      <c r="Q167" s="37">
        <v>-18.688253158768035</v>
      </c>
      <c r="R167" s="37">
        <v>-20.369320790621074</v>
      </c>
      <c r="S167" s="42">
        <v>-13.20624289266803</v>
      </c>
    </row>
    <row r="168" spans="1:19" ht="13.8" thickBot="1" x14ac:dyDescent="0.3">
      <c r="A168" s="181" t="s">
        <v>123</v>
      </c>
      <c r="B168" s="184">
        <v>1948.9351826099999</v>
      </c>
      <c r="C168" s="184">
        <v>1400.2128634400001</v>
      </c>
      <c r="D168" s="184">
        <v>548.72231916999999</v>
      </c>
      <c r="E168" s="184"/>
      <c r="F168" s="184"/>
      <c r="G168" s="184"/>
      <c r="H168" s="184">
        <v>1794.9350151900001</v>
      </c>
      <c r="I168" s="184">
        <v>1900.45190869</v>
      </c>
      <c r="J168" s="184">
        <v>-105.51689349999998</v>
      </c>
      <c r="K168" s="184"/>
      <c r="L168" s="184"/>
      <c r="M168" s="184"/>
      <c r="N168" s="184">
        <v>-154.0001674199998</v>
      </c>
      <c r="O168" s="184">
        <v>500.23904524999989</v>
      </c>
      <c r="P168" s="184">
        <v>-654.23921266999992</v>
      </c>
      <c r="Q168" s="184">
        <v>-7.9017593193511857</v>
      </c>
      <c r="R168" s="184">
        <v>35.725928414985987</v>
      </c>
      <c r="S168" s="185">
        <v>-119.22956107555555</v>
      </c>
    </row>
    <row r="169" spans="1:19" ht="13.8" thickTop="1" x14ac:dyDescent="0.25"/>
    <row r="170" spans="1:19" x14ac:dyDescent="0.25">
      <c r="I170" s="6"/>
    </row>
    <row r="171" spans="1:19" x14ac:dyDescent="0.25">
      <c r="H171" s="6"/>
      <c r="I171" s="6"/>
    </row>
  </sheetData>
  <mergeCells count="25">
    <mergeCell ref="N5:N7"/>
    <mergeCell ref="O5:P5"/>
    <mergeCell ref="Q5:Q7"/>
    <mergeCell ref="R5:S5"/>
    <mergeCell ref="K6:M6"/>
    <mergeCell ref="O6:O7"/>
    <mergeCell ref="P6:P7"/>
    <mergeCell ref="R6:R7"/>
    <mergeCell ref="S6:S7"/>
    <mergeCell ref="Q1:S1"/>
    <mergeCell ref="A2:S2"/>
    <mergeCell ref="A4:A7"/>
    <mergeCell ref="B4:G4"/>
    <mergeCell ref="H4:M4"/>
    <mergeCell ref="N4:P4"/>
    <mergeCell ref="Q4:S4"/>
    <mergeCell ref="B5:B7"/>
    <mergeCell ref="C5:G5"/>
    <mergeCell ref="H5:H7"/>
    <mergeCell ref="C6:C7"/>
    <mergeCell ref="D6:D7"/>
    <mergeCell ref="E6:G6"/>
    <mergeCell ref="I6:I7"/>
    <mergeCell ref="J6:J7"/>
    <mergeCell ref="I5:M5"/>
  </mergeCells>
  <pageMargins left="0.39370078740157483" right="0.39370078740157483" top="0.74803149606299213" bottom="0.59055118110236227" header="0.31496062992125984" footer="0.31496062992125984"/>
  <pageSetup paperSize="9" scale="88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8"/>
  <sheetViews>
    <sheetView topLeftCell="A5" zoomScale="115" zoomScaleNormal="115" workbookViewId="0">
      <pane xSplit="1" ySplit="4" topLeftCell="B9" activePane="bottomRight" state="frozen"/>
      <selection activeCell="A5" sqref="A5"/>
      <selection pane="topRight" activeCell="B5" sqref="B5"/>
      <selection pane="bottomLeft" activeCell="A9" sqref="A9"/>
      <selection pane="bottomRight" activeCell="K5" sqref="K5"/>
    </sheetView>
  </sheetViews>
  <sheetFormatPr defaultColWidth="9.109375" defaultRowHeight="13.2" x14ac:dyDescent="0.25"/>
  <cols>
    <col min="1" max="1" width="20.44140625" style="253" customWidth="1"/>
    <col min="2" max="3" width="12.33203125" style="232" bestFit="1" customWidth="1"/>
    <col min="4" max="4" width="6.109375" style="232" bestFit="1" customWidth="1"/>
    <col min="5" max="6" width="12.33203125" style="232" bestFit="1" customWidth="1"/>
    <col min="7" max="7" width="5.109375" style="232" bestFit="1" customWidth="1"/>
    <col min="8" max="8" width="11.88671875" style="232" bestFit="1" customWidth="1"/>
    <col min="9" max="9" width="11.109375" style="232" bestFit="1" customWidth="1"/>
    <col min="10" max="10" width="11.33203125" style="232" customWidth="1"/>
    <col min="11" max="11" width="9.44140625" style="232" bestFit="1" customWidth="1"/>
    <col min="12" max="12" width="9.6640625" style="232" bestFit="1" customWidth="1"/>
    <col min="13" max="13" width="11" style="232" customWidth="1"/>
    <col min="14" max="14" width="11.33203125" style="232" bestFit="1" customWidth="1"/>
    <col min="15" max="15" width="10.88671875" style="232" customWidth="1"/>
    <col min="16" max="16384" width="9.109375" style="232"/>
  </cols>
  <sheetData>
    <row r="1" spans="1:16" s="253" customFormat="1" x14ac:dyDescent="0.25">
      <c r="N1" s="366" t="s">
        <v>293</v>
      </c>
      <c r="O1" s="366"/>
      <c r="P1" s="231"/>
    </row>
    <row r="2" spans="1:16" s="253" customFormat="1" x14ac:dyDescent="0.25">
      <c r="P2" s="231"/>
    </row>
    <row r="3" spans="1:16" s="253" customFormat="1" ht="33" customHeight="1" x14ac:dyDescent="0.25">
      <c r="A3" s="367" t="s">
        <v>483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231"/>
    </row>
    <row r="4" spans="1:16" s="253" customFormat="1" ht="13.8" thickBot="1" x14ac:dyDescent="0.3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54" t="s">
        <v>246</v>
      </c>
      <c r="P4" s="231"/>
    </row>
    <row r="5" spans="1:16" s="257" customFormat="1" ht="13.5" customHeight="1" thickTop="1" x14ac:dyDescent="0.25">
      <c r="A5" s="368" t="s">
        <v>247</v>
      </c>
      <c r="B5" s="353" t="s">
        <v>294</v>
      </c>
      <c r="C5" s="353"/>
      <c r="D5" s="353"/>
      <c r="E5" s="353" t="s">
        <v>295</v>
      </c>
      <c r="F5" s="353"/>
      <c r="G5" s="353"/>
      <c r="H5" s="353" t="s">
        <v>296</v>
      </c>
      <c r="I5" s="353"/>
      <c r="J5" s="353" t="s">
        <v>297</v>
      </c>
      <c r="K5" s="255" t="s">
        <v>13</v>
      </c>
      <c r="L5" s="353" t="s">
        <v>298</v>
      </c>
      <c r="M5" s="353"/>
      <c r="N5" s="353" t="s">
        <v>299</v>
      </c>
      <c r="O5" s="354"/>
      <c r="P5" s="256"/>
    </row>
    <row r="6" spans="1:16" s="257" customFormat="1" ht="24" customHeight="1" x14ac:dyDescent="0.25">
      <c r="A6" s="369"/>
      <c r="B6" s="346"/>
      <c r="C6" s="346"/>
      <c r="D6" s="346"/>
      <c r="E6" s="346"/>
      <c r="F6" s="346"/>
      <c r="G6" s="346"/>
      <c r="H6" s="346"/>
      <c r="I6" s="346"/>
      <c r="J6" s="346"/>
      <c r="K6" s="346" t="s">
        <v>300</v>
      </c>
      <c r="L6" s="346"/>
      <c r="M6" s="346"/>
      <c r="N6" s="346"/>
      <c r="O6" s="360"/>
      <c r="P6" s="256"/>
    </row>
    <row r="7" spans="1:16" s="257" customFormat="1" ht="39.6" x14ac:dyDescent="0.25">
      <c r="A7" s="369"/>
      <c r="B7" s="10" t="s">
        <v>254</v>
      </c>
      <c r="C7" s="10" t="s">
        <v>255</v>
      </c>
      <c r="D7" s="10" t="s">
        <v>256</v>
      </c>
      <c r="E7" s="10" t="s">
        <v>254</v>
      </c>
      <c r="F7" s="10" t="s">
        <v>255</v>
      </c>
      <c r="G7" s="10" t="s">
        <v>256</v>
      </c>
      <c r="H7" s="10" t="s">
        <v>254</v>
      </c>
      <c r="I7" s="10" t="s">
        <v>255</v>
      </c>
      <c r="J7" s="346"/>
      <c r="K7" s="346"/>
      <c r="L7" s="10" t="s">
        <v>301</v>
      </c>
      <c r="M7" s="10" t="s">
        <v>302</v>
      </c>
      <c r="N7" s="10" t="s">
        <v>303</v>
      </c>
      <c r="O7" s="258" t="s">
        <v>304</v>
      </c>
      <c r="P7" s="256"/>
    </row>
    <row r="8" spans="1:16" s="261" customFormat="1" ht="10.199999999999999" x14ac:dyDescent="0.2">
      <c r="A8" s="259" t="s">
        <v>18</v>
      </c>
      <c r="B8" s="207" t="s">
        <v>19</v>
      </c>
      <c r="C8" s="207" t="s">
        <v>20</v>
      </c>
      <c r="D8" s="207" t="s">
        <v>305</v>
      </c>
      <c r="E8" s="207" t="s">
        <v>21</v>
      </c>
      <c r="F8" s="207" t="s">
        <v>144</v>
      </c>
      <c r="G8" s="207" t="s">
        <v>306</v>
      </c>
      <c r="H8" s="207" t="s">
        <v>144</v>
      </c>
      <c r="I8" s="207" t="s">
        <v>146</v>
      </c>
      <c r="J8" s="207" t="s">
        <v>22</v>
      </c>
      <c r="K8" s="207" t="s">
        <v>23</v>
      </c>
      <c r="L8" s="207" t="s">
        <v>24</v>
      </c>
      <c r="M8" s="207" t="s">
        <v>257</v>
      </c>
      <c r="N8" s="207" t="s">
        <v>258</v>
      </c>
      <c r="O8" s="208" t="s">
        <v>259</v>
      </c>
      <c r="P8" s="260"/>
    </row>
    <row r="9" spans="1:16" x14ac:dyDescent="0.25">
      <c r="A9" s="262" t="s">
        <v>266</v>
      </c>
      <c r="B9" s="245">
        <f>[1]Черн.!AD7</f>
        <v>1285662.8493600001</v>
      </c>
      <c r="C9" s="245">
        <f>[1]Черн.!AE7</f>
        <v>684466.36839000008</v>
      </c>
      <c r="D9" s="245">
        <f>C9/B9%</f>
        <v>53.238402955388018</v>
      </c>
      <c r="E9" s="245">
        <f>[1]Черн.!AK7</f>
        <v>1329102.7021300001</v>
      </c>
      <c r="F9" s="245">
        <f>[1]Черн.!AL7</f>
        <v>706027.00997999997</v>
      </c>
      <c r="G9" s="245">
        <f>F9/E9%</f>
        <v>53.12057592302925</v>
      </c>
      <c r="H9" s="245">
        <f>B9-E9</f>
        <v>-43439.852769999998</v>
      </c>
      <c r="I9" s="245">
        <f>C9-F9</f>
        <v>-21560.641589999897</v>
      </c>
      <c r="J9" s="245">
        <f>[1]Черн.!CJ7</f>
        <v>18553.793610000001</v>
      </c>
      <c r="K9" s="245">
        <f>[1]Черн.!CL7</f>
        <v>3981.21135</v>
      </c>
      <c r="L9" s="245">
        <f>[1]Черн.!CM7</f>
        <v>6539.808750000002</v>
      </c>
      <c r="M9" s="245">
        <f>[1]Черн.!CN7</f>
        <v>3580.29439</v>
      </c>
      <c r="N9" s="245">
        <f>[1]Черн.!CR7</f>
        <v>65000</v>
      </c>
      <c r="O9" s="246">
        <f>[1]Черн.!CS7</f>
        <v>8000</v>
      </c>
    </row>
    <row r="10" spans="1:16" x14ac:dyDescent="0.25">
      <c r="A10" s="262" t="s">
        <v>267</v>
      </c>
      <c r="B10" s="245">
        <f>[1]Черн.!AD8</f>
        <v>601380.22805999999</v>
      </c>
      <c r="C10" s="245">
        <f>[1]Черн.!AE8</f>
        <v>320903.69750999997</v>
      </c>
      <c r="D10" s="245">
        <f t="shared" ref="D10:D35" si="0">C10/B10%</f>
        <v>53.361198545753197</v>
      </c>
      <c r="E10" s="245">
        <f>[1]Черн.!AK8</f>
        <v>618468.39578000002</v>
      </c>
      <c r="F10" s="245">
        <f>[1]Черн.!AL8</f>
        <v>313139.69075000001</v>
      </c>
      <c r="G10" s="245">
        <f t="shared" ref="G10:G35" si="1">F10/E10%</f>
        <v>50.631478162287415</v>
      </c>
      <c r="H10" s="245">
        <f t="shared" ref="H10:I35" si="2">B10-E10</f>
        <v>-17088.167720000027</v>
      </c>
      <c r="I10" s="245">
        <f t="shared" si="2"/>
        <v>7764.0067599999602</v>
      </c>
      <c r="J10" s="245">
        <f>[1]Черн.!CJ8</f>
        <v>35011.013530000004</v>
      </c>
      <c r="K10" s="245">
        <f>[1]Черн.!CL8</f>
        <v>4600.0305399999997</v>
      </c>
      <c r="L10" s="245">
        <f>[1]Черн.!CM8</f>
        <v>15601.937010000005</v>
      </c>
      <c r="M10" s="245">
        <f>[1]Черн.!CN8</f>
        <v>4142.0385699999997</v>
      </c>
      <c r="N10" s="245">
        <f>[1]Черн.!CR8</f>
        <v>0</v>
      </c>
      <c r="O10" s="246">
        <f>[1]Черн.!CS8</f>
        <v>0</v>
      </c>
    </row>
    <row r="11" spans="1:16" x14ac:dyDescent="0.25">
      <c r="A11" s="262" t="s">
        <v>268</v>
      </c>
      <c r="B11" s="245">
        <f>[1]Черн.!AD9</f>
        <v>384160.19300000003</v>
      </c>
      <c r="C11" s="245">
        <f>[1]Черн.!AE9</f>
        <v>214200.20376</v>
      </c>
      <c r="D11" s="245">
        <f t="shared" si="0"/>
        <v>55.758042520558604</v>
      </c>
      <c r="E11" s="245">
        <f>[1]Черн.!AK9</f>
        <v>401651.011</v>
      </c>
      <c r="F11" s="245">
        <f>[1]Черн.!AL9</f>
        <v>219846.36599000002</v>
      </c>
      <c r="G11" s="245">
        <f t="shared" si="1"/>
        <v>54.735668520450957</v>
      </c>
      <c r="H11" s="245">
        <f t="shared" si="2"/>
        <v>-17490.81799999997</v>
      </c>
      <c r="I11" s="245">
        <f t="shared" si="2"/>
        <v>-5646.1622300000163</v>
      </c>
      <c r="J11" s="245">
        <f>[1]Черн.!CJ9</f>
        <v>30339.659019999999</v>
      </c>
      <c r="K11" s="245">
        <f>[1]Черн.!CL9</f>
        <v>0</v>
      </c>
      <c r="L11" s="245">
        <f>[1]Черн.!CM9</f>
        <v>13773.167989999998</v>
      </c>
      <c r="M11" s="245">
        <f>[1]Черн.!CN9</f>
        <v>-64.033000000000001</v>
      </c>
      <c r="N11" s="245">
        <f>[1]Черн.!CR9</f>
        <v>0</v>
      </c>
      <c r="O11" s="246">
        <f>[1]Черн.!CS9</f>
        <v>0</v>
      </c>
    </row>
    <row r="12" spans="1:16" x14ac:dyDescent="0.25">
      <c r="A12" s="262" t="s">
        <v>269</v>
      </c>
      <c r="B12" s="245">
        <f>[1]Черн.!AD10</f>
        <v>502687.19477000006</v>
      </c>
      <c r="C12" s="245">
        <f>[1]Черн.!AE10</f>
        <v>282053.63200000004</v>
      </c>
      <c r="D12" s="245">
        <f t="shared" si="0"/>
        <v>56.109173843000143</v>
      </c>
      <c r="E12" s="245">
        <f>[1]Черн.!AK10</f>
        <v>512854.5284500001</v>
      </c>
      <c r="F12" s="245">
        <f>[1]Черн.!AL10</f>
        <v>291871.12523000006</v>
      </c>
      <c r="G12" s="245">
        <f t="shared" si="1"/>
        <v>56.911094479778114</v>
      </c>
      <c r="H12" s="245">
        <f t="shared" si="2"/>
        <v>-10167.33368000004</v>
      </c>
      <c r="I12" s="245">
        <f t="shared" si="2"/>
        <v>-9817.4932300000219</v>
      </c>
      <c r="J12" s="245">
        <f>[1]Черн.!CJ10</f>
        <v>26996.723429999998</v>
      </c>
      <c r="K12" s="245">
        <f>[1]Черн.!CL10</f>
        <v>344.41183000000001</v>
      </c>
      <c r="L12" s="245">
        <f>[1]Черн.!CM10</f>
        <v>20192.106879999999</v>
      </c>
      <c r="M12" s="245">
        <f>[1]Черн.!CN10</f>
        <v>-313.93139999999994</v>
      </c>
      <c r="N12" s="245">
        <f>[1]Черн.!CR10</f>
        <v>0</v>
      </c>
      <c r="O12" s="246">
        <f>[1]Черн.!CS10</f>
        <v>0</v>
      </c>
    </row>
    <row r="13" spans="1:16" x14ac:dyDescent="0.25">
      <c r="A13" s="262" t="s">
        <v>270</v>
      </c>
      <c r="B13" s="245">
        <f>[1]Черн.!AD11</f>
        <v>488921.28646000003</v>
      </c>
      <c r="C13" s="245">
        <f>[1]Черн.!AE11</f>
        <v>236645.53816000003</v>
      </c>
      <c r="D13" s="245">
        <f t="shared" si="0"/>
        <v>48.40156170606015</v>
      </c>
      <c r="E13" s="245">
        <f>[1]Черн.!AK11</f>
        <v>544196.1483</v>
      </c>
      <c r="F13" s="245">
        <f>[1]Черн.!AL11</f>
        <v>290679.36420000001</v>
      </c>
      <c r="G13" s="245">
        <f t="shared" si="1"/>
        <v>53.41444718196658</v>
      </c>
      <c r="H13" s="245">
        <f t="shared" si="2"/>
        <v>-55274.861839999969</v>
      </c>
      <c r="I13" s="245">
        <f t="shared" si="2"/>
        <v>-54033.826039999985</v>
      </c>
      <c r="J13" s="245">
        <f>[1]Черн.!CJ11</f>
        <v>9129.6299999999992</v>
      </c>
      <c r="K13" s="245">
        <f>[1]Черн.!CL11</f>
        <v>1802.1472900000001</v>
      </c>
      <c r="L13" s="245">
        <f>[1]Черн.!CM11</f>
        <v>-48563.166060000003</v>
      </c>
      <c r="M13" s="245">
        <f>[1]Черн.!CN11</f>
        <v>-43779.288090000002</v>
      </c>
      <c r="N13" s="245">
        <f>[1]Черн.!CR11</f>
        <v>0</v>
      </c>
      <c r="O13" s="246">
        <f>[1]Черн.!CS11</f>
        <v>0</v>
      </c>
    </row>
    <row r="14" spans="1:16" x14ac:dyDescent="0.25">
      <c r="A14" s="262" t="s">
        <v>271</v>
      </c>
      <c r="B14" s="245">
        <f>[1]Черн.!AD12</f>
        <v>768714.84371000016</v>
      </c>
      <c r="C14" s="245">
        <f>[1]Черн.!AE12</f>
        <v>462722.77473999991</v>
      </c>
      <c r="D14" s="247">
        <f t="shared" si="0"/>
        <v>60.194333246745963</v>
      </c>
      <c r="E14" s="245">
        <f>[1]Черн.!AK12</f>
        <v>860552.9151000001</v>
      </c>
      <c r="F14" s="245">
        <f>[1]Черн.!AL12</f>
        <v>515401.20229000004</v>
      </c>
      <c r="G14" s="247">
        <f t="shared" si="1"/>
        <v>59.891866408948033</v>
      </c>
      <c r="H14" s="245">
        <f t="shared" si="2"/>
        <v>-91838.071389999939</v>
      </c>
      <c r="I14" s="245">
        <f t="shared" si="2"/>
        <v>-52678.427550000139</v>
      </c>
      <c r="J14" s="245">
        <f>[1]Черн.!CJ12</f>
        <v>41397.37124</v>
      </c>
      <c r="K14" s="245">
        <f>[1]Черн.!CL12</f>
        <v>10936.876849999999</v>
      </c>
      <c r="L14" s="245">
        <f>[1]Черн.!CM12</f>
        <v>-47903.712680000004</v>
      </c>
      <c r="M14" s="245">
        <f>[1]Черн.!CN12</f>
        <v>-63776.72279</v>
      </c>
      <c r="N14" s="245">
        <f>[1]Черн.!CR12</f>
        <v>0</v>
      </c>
      <c r="O14" s="246">
        <f>[1]Черн.!CS12</f>
        <v>0</v>
      </c>
    </row>
    <row r="15" spans="1:16" x14ac:dyDescent="0.25">
      <c r="A15" s="262" t="s">
        <v>272</v>
      </c>
      <c r="B15" s="245">
        <f>[1]Черн.!AD13</f>
        <v>531998.2618199999</v>
      </c>
      <c r="C15" s="245">
        <f>[1]Черн.!AE13</f>
        <v>279658.45334000007</v>
      </c>
      <c r="D15" s="245">
        <f t="shared" si="0"/>
        <v>52.567550198993267</v>
      </c>
      <c r="E15" s="245">
        <f>[1]Черн.!AK13</f>
        <v>553479.26569000003</v>
      </c>
      <c r="F15" s="245">
        <f>[1]Черн.!AL13</f>
        <v>296125.92679000006</v>
      </c>
      <c r="G15" s="245">
        <f t="shared" si="1"/>
        <v>53.502623340520614</v>
      </c>
      <c r="H15" s="245">
        <f t="shared" si="2"/>
        <v>-21481.003870000131</v>
      </c>
      <c r="I15" s="245">
        <f t="shared" si="2"/>
        <v>-16467.47344999999</v>
      </c>
      <c r="J15" s="245">
        <f>[1]Черн.!CJ13</f>
        <v>15805.008529999999</v>
      </c>
      <c r="K15" s="245">
        <f>[1]Черн.!CL13</f>
        <v>509.00844000000001</v>
      </c>
      <c r="L15" s="245">
        <f>[1]Черн.!CM13</f>
        <v>6792.8097400000006</v>
      </c>
      <c r="M15" s="245">
        <f>[1]Черн.!CN13</f>
        <v>0.50574999999997772</v>
      </c>
      <c r="N15" s="245">
        <f>[1]Черн.!CR13</f>
        <v>40842.9</v>
      </c>
      <c r="O15" s="246">
        <f>[1]Черн.!CS13</f>
        <v>5228</v>
      </c>
    </row>
    <row r="16" spans="1:16" x14ac:dyDescent="0.25">
      <c r="A16" s="262" t="s">
        <v>273</v>
      </c>
      <c r="B16" s="245">
        <f>[1]Черн.!AD14</f>
        <v>605357.67875999992</v>
      </c>
      <c r="C16" s="245">
        <f>[1]Черн.!AE14</f>
        <v>350683.04297999997</v>
      </c>
      <c r="D16" s="247">
        <f t="shared" si="0"/>
        <v>57.929890919750235</v>
      </c>
      <c r="E16" s="245">
        <f>[1]Черн.!AK14</f>
        <v>612469.07969000004</v>
      </c>
      <c r="F16" s="245">
        <f>[1]Черн.!AL14</f>
        <v>360648.33439999999</v>
      </c>
      <c r="G16" s="247">
        <f t="shared" si="1"/>
        <v>58.88433332545398</v>
      </c>
      <c r="H16" s="245">
        <f t="shared" si="2"/>
        <v>-7111.4009300001198</v>
      </c>
      <c r="I16" s="245">
        <f t="shared" si="2"/>
        <v>-9965.2914200000232</v>
      </c>
      <c r="J16" s="245">
        <f>[1]Черн.!CJ14</f>
        <v>13452.679980000001</v>
      </c>
      <c r="K16" s="245">
        <f>[1]Черн.!CL14</f>
        <v>601.85576000000003</v>
      </c>
      <c r="L16" s="245">
        <f>[1]Черн.!CM14</f>
        <v>141.47594000000208</v>
      </c>
      <c r="M16" s="245">
        <f>[1]Черн.!CN14</f>
        <v>353.36376000000007</v>
      </c>
      <c r="N16" s="245">
        <f>[1]Черн.!CR14</f>
        <v>0</v>
      </c>
      <c r="O16" s="246">
        <f>[1]Черн.!CS14</f>
        <v>0</v>
      </c>
    </row>
    <row r="17" spans="1:15" x14ac:dyDescent="0.25">
      <c r="A17" s="262" t="s">
        <v>274</v>
      </c>
      <c r="B17" s="245">
        <f>[1]Черн.!AD15</f>
        <v>488441.84035000001</v>
      </c>
      <c r="C17" s="245">
        <f>[1]Черн.!AE15</f>
        <v>272193.99456000002</v>
      </c>
      <c r="D17" s="245">
        <f t="shared" si="0"/>
        <v>55.727002085848241</v>
      </c>
      <c r="E17" s="245">
        <f>[1]Черн.!AK15</f>
        <v>513258.78618</v>
      </c>
      <c r="F17" s="245">
        <f>[1]Черн.!AL15</f>
        <v>283913.09017000004</v>
      </c>
      <c r="G17" s="245">
        <f t="shared" si="1"/>
        <v>55.31577789112248</v>
      </c>
      <c r="H17" s="245">
        <f t="shared" si="2"/>
        <v>-24816.945829999982</v>
      </c>
      <c r="I17" s="245">
        <f t="shared" si="2"/>
        <v>-11719.095610000018</v>
      </c>
      <c r="J17" s="245">
        <f>[1]Черн.!CJ15</f>
        <v>24895.630239999999</v>
      </c>
      <c r="K17" s="245">
        <f>[1]Черн.!CL15</f>
        <v>205.93084999999999</v>
      </c>
      <c r="L17" s="245">
        <f>[1]Черн.!CM15</f>
        <v>8760.3575199999977</v>
      </c>
      <c r="M17" s="245">
        <f>[1]Черн.!CN15</f>
        <v>-342.31108000000006</v>
      </c>
      <c r="N17" s="245">
        <f>[1]Черн.!CR15</f>
        <v>16144.1</v>
      </c>
      <c r="O17" s="246">
        <f>[1]Черн.!CS15</f>
        <v>0</v>
      </c>
    </row>
    <row r="18" spans="1:15" x14ac:dyDescent="0.25">
      <c r="A18" s="262" t="s">
        <v>275</v>
      </c>
      <c r="B18" s="245">
        <f>[1]Черн.!AD16</f>
        <v>352230.61303000007</v>
      </c>
      <c r="C18" s="245">
        <f>[1]Черн.!AE16</f>
        <v>199781.44261000003</v>
      </c>
      <c r="D18" s="245">
        <f t="shared" si="0"/>
        <v>56.718932205073358</v>
      </c>
      <c r="E18" s="245">
        <f>[1]Черн.!AK16</f>
        <v>355437.77047000005</v>
      </c>
      <c r="F18" s="245">
        <f>[1]Черн.!AL16</f>
        <v>198548.17736</v>
      </c>
      <c r="G18" s="245">
        <f t="shared" si="1"/>
        <v>55.860179715131892</v>
      </c>
      <c r="H18" s="245">
        <f t="shared" si="2"/>
        <v>-3207.1574399999809</v>
      </c>
      <c r="I18" s="245">
        <f t="shared" si="2"/>
        <v>1233.2652500000258</v>
      </c>
      <c r="J18" s="245">
        <f>[1]Черн.!CJ16</f>
        <v>8239.4067500000001</v>
      </c>
      <c r="K18" s="245">
        <f>[1]Черн.!CL16</f>
        <v>2939.1891900000001</v>
      </c>
      <c r="L18" s="245">
        <f>[1]Черн.!CM16</f>
        <v>6732.2493100000002</v>
      </c>
      <c r="M18" s="245">
        <f>[1]Черн.!CN16</f>
        <v>2901.47694</v>
      </c>
      <c r="N18" s="245">
        <f>[1]Черн.!CR16</f>
        <v>0</v>
      </c>
      <c r="O18" s="246">
        <f>[1]Черн.!CS16</f>
        <v>-4300</v>
      </c>
    </row>
    <row r="19" spans="1:15" x14ac:dyDescent="0.25">
      <c r="A19" s="262" t="s">
        <v>276</v>
      </c>
      <c r="B19" s="245">
        <f>[1]Черн.!AD17</f>
        <v>481007.22534999996</v>
      </c>
      <c r="C19" s="245">
        <f>[1]Черн.!AE17</f>
        <v>256614.79326000001</v>
      </c>
      <c r="D19" s="245">
        <f t="shared" si="0"/>
        <v>53.349467479054375</v>
      </c>
      <c r="E19" s="245">
        <f>[1]Черн.!AK17</f>
        <v>499398.54883999994</v>
      </c>
      <c r="F19" s="245">
        <f>[1]Черн.!AL17</f>
        <v>269828.71773999993</v>
      </c>
      <c r="G19" s="245">
        <f t="shared" si="1"/>
        <v>54.03073724718594</v>
      </c>
      <c r="H19" s="245">
        <f t="shared" si="2"/>
        <v>-18391.323489999981</v>
      </c>
      <c r="I19" s="245">
        <f t="shared" si="2"/>
        <v>-13213.924479999929</v>
      </c>
      <c r="J19" s="245">
        <f>[1]Черн.!CJ17</f>
        <v>14556.008099999999</v>
      </c>
      <c r="K19" s="245">
        <f>[1]Черн.!CL17</f>
        <v>359.98846000000003</v>
      </c>
      <c r="L19" s="245">
        <f>[1]Черн.!CM17</f>
        <v>-2800.6384300000027</v>
      </c>
      <c r="M19" s="245">
        <f>[1]Черн.!CN17</f>
        <v>-1280.9008699999999</v>
      </c>
      <c r="N19" s="245">
        <f>[1]Черн.!CR17</f>
        <v>5000</v>
      </c>
      <c r="O19" s="246">
        <f>[1]Черн.!CS17</f>
        <v>-2000</v>
      </c>
    </row>
    <row r="20" spans="1:15" x14ac:dyDescent="0.25">
      <c r="A20" s="262" t="s">
        <v>277</v>
      </c>
      <c r="B20" s="245">
        <f>[1]Черн.!AD18</f>
        <v>710585.80011000007</v>
      </c>
      <c r="C20" s="245">
        <f>[1]Черн.!AE18</f>
        <v>355410.84619999997</v>
      </c>
      <c r="D20" s="245">
        <f t="shared" si="0"/>
        <v>50.016598438215581</v>
      </c>
      <c r="E20" s="245">
        <f>[1]Черн.!AK18</f>
        <v>731360.91764</v>
      </c>
      <c r="F20" s="245">
        <f>[1]Черн.!AL18</f>
        <v>358882.20020999998</v>
      </c>
      <c r="G20" s="245">
        <f t="shared" si="1"/>
        <v>49.070464602902618</v>
      </c>
      <c r="H20" s="245">
        <f t="shared" si="2"/>
        <v>-20775.11752999993</v>
      </c>
      <c r="I20" s="245">
        <f t="shared" si="2"/>
        <v>-3471.35401000001</v>
      </c>
      <c r="J20" s="245">
        <f>[1]Черн.!CJ18</f>
        <v>7846.1140400000004</v>
      </c>
      <c r="K20" s="245">
        <f>[1]Черн.!CL18</f>
        <v>4706.4819800000005</v>
      </c>
      <c r="L20" s="245">
        <f>[1]Черн.!CM18</f>
        <v>-66.216139999999541</v>
      </c>
      <c r="M20" s="245">
        <f>[1]Черн.!CN18</f>
        <v>1331.9439400000006</v>
      </c>
      <c r="N20" s="245">
        <f>[1]Черн.!CR18</f>
        <v>103800</v>
      </c>
      <c r="O20" s="246">
        <f>[1]Черн.!CS18</f>
        <v>300</v>
      </c>
    </row>
    <row r="21" spans="1:15" x14ac:dyDescent="0.25">
      <c r="A21" s="262" t="s">
        <v>278</v>
      </c>
      <c r="B21" s="245">
        <f>[1]Черн.!AD19</f>
        <v>779510.75561999995</v>
      </c>
      <c r="C21" s="245">
        <f>[1]Черн.!AE19</f>
        <v>410577.87860999996</v>
      </c>
      <c r="D21" s="245">
        <f t="shared" si="0"/>
        <v>52.671226875303134</v>
      </c>
      <c r="E21" s="245">
        <f>[1]Черн.!AK19</f>
        <v>812143.21344000008</v>
      </c>
      <c r="F21" s="245">
        <f>[1]Черн.!AL19</f>
        <v>417263.04991</v>
      </c>
      <c r="G21" s="245">
        <f t="shared" si="1"/>
        <v>51.378013508553039</v>
      </c>
      <c r="H21" s="245">
        <f t="shared" si="2"/>
        <v>-32632.457820000127</v>
      </c>
      <c r="I21" s="245">
        <f t="shared" si="2"/>
        <v>-6685.1713000000454</v>
      </c>
      <c r="J21" s="245">
        <f>[1]Черн.!CJ19</f>
        <v>25929.902719999998</v>
      </c>
      <c r="K21" s="245">
        <f>[1]Черн.!CL19</f>
        <v>4905.5024100000001</v>
      </c>
      <c r="L21" s="245">
        <f>[1]Черн.!CM19</f>
        <v>6666.8365200000007</v>
      </c>
      <c r="M21" s="245">
        <f>[1]Черн.!CN19</f>
        <v>-7758.2201899999991</v>
      </c>
      <c r="N21" s="245">
        <f>[1]Черн.!CR19</f>
        <v>0</v>
      </c>
      <c r="O21" s="246">
        <f>[1]Черн.!CS19</f>
        <v>-8000</v>
      </c>
    </row>
    <row r="22" spans="1:15" x14ac:dyDescent="0.25">
      <c r="A22" s="262" t="s">
        <v>279</v>
      </c>
      <c r="B22" s="245">
        <f>[1]Черн.!AD20</f>
        <v>965232.03790999996</v>
      </c>
      <c r="C22" s="245">
        <f>[1]Черн.!AE20</f>
        <v>520600.16974999994</v>
      </c>
      <c r="D22" s="245">
        <f t="shared" si="0"/>
        <v>53.935235187307541</v>
      </c>
      <c r="E22" s="245">
        <f>[1]Черн.!AK20</f>
        <v>988305.61443000007</v>
      </c>
      <c r="F22" s="245">
        <f>[1]Черн.!AL20</f>
        <v>531366.34690999996</v>
      </c>
      <c r="G22" s="245">
        <f t="shared" si="1"/>
        <v>53.765387867037731</v>
      </c>
      <c r="H22" s="245">
        <f t="shared" si="2"/>
        <v>-23073.576520000119</v>
      </c>
      <c r="I22" s="245">
        <f t="shared" si="2"/>
        <v>-10766.177160000021</v>
      </c>
      <c r="J22" s="245">
        <f>[1]Черн.!CJ20</f>
        <v>70784.002410000001</v>
      </c>
      <c r="K22" s="245">
        <f>[1]Черн.!CL20</f>
        <v>1624.7249299999999</v>
      </c>
      <c r="L22" s="245">
        <f>[1]Черн.!CM20</f>
        <v>31535.169360000007</v>
      </c>
      <c r="M22" s="245">
        <f>[1]Черн.!CN20</f>
        <v>-661.30357000000004</v>
      </c>
      <c r="N22" s="245">
        <f>[1]Черн.!CR20</f>
        <v>0</v>
      </c>
      <c r="O22" s="246">
        <f>[1]Черн.!CS20</f>
        <v>0</v>
      </c>
    </row>
    <row r="23" spans="1:15" x14ac:dyDescent="0.25">
      <c r="A23" s="262" t="s">
        <v>280</v>
      </c>
      <c r="B23" s="245">
        <f>[1]Черн.!AD21</f>
        <v>1102831.46639</v>
      </c>
      <c r="C23" s="245">
        <f>[1]Черн.!AE21</f>
        <v>588332.93632000021</v>
      </c>
      <c r="D23" s="245">
        <f t="shared" si="0"/>
        <v>53.347492726685132</v>
      </c>
      <c r="E23" s="245">
        <f>[1]Черн.!AK21</f>
        <v>1156428.5426899998</v>
      </c>
      <c r="F23" s="245">
        <f>[1]Черн.!AL21</f>
        <v>603063.16141000006</v>
      </c>
      <c r="G23" s="245">
        <f t="shared" si="1"/>
        <v>52.148761393176827</v>
      </c>
      <c r="H23" s="245">
        <f t="shared" si="2"/>
        <v>-53597.076299999841</v>
      </c>
      <c r="I23" s="245">
        <f t="shared" si="2"/>
        <v>-14730.225089999847</v>
      </c>
      <c r="J23" s="245">
        <f>[1]Черн.!CJ21</f>
        <v>42906.845959999999</v>
      </c>
      <c r="K23" s="245">
        <f>[1]Черн.!CL21</f>
        <v>7389.4328499999992</v>
      </c>
      <c r="L23" s="245">
        <f>[1]Черн.!CM21</f>
        <v>1725.8491099999956</v>
      </c>
      <c r="M23" s="245">
        <f>[1]Черн.!CN21</f>
        <v>-13749.817099999998</v>
      </c>
      <c r="N23" s="245">
        <f>[1]Черн.!CR21</f>
        <v>69500</v>
      </c>
      <c r="O23" s="246">
        <f>[1]Черн.!CS21</f>
        <v>-27500</v>
      </c>
    </row>
    <row r="24" spans="1:15" x14ac:dyDescent="0.25">
      <c r="A24" s="262" t="s">
        <v>281</v>
      </c>
      <c r="B24" s="245">
        <f>[1]Черн.!AD22</f>
        <v>1002883.4576600001</v>
      </c>
      <c r="C24" s="245">
        <f>[1]Черн.!AE22</f>
        <v>451793.19418999995</v>
      </c>
      <c r="D24" s="245">
        <f t="shared" si="0"/>
        <v>45.049421320016229</v>
      </c>
      <c r="E24" s="245">
        <f>[1]Черн.!AK22</f>
        <v>1070775.9491299998</v>
      </c>
      <c r="F24" s="245">
        <f>[1]Черн.!AL22</f>
        <v>490770.40758</v>
      </c>
      <c r="G24" s="245">
        <f t="shared" si="1"/>
        <v>45.833155664240358</v>
      </c>
      <c r="H24" s="245">
        <f t="shared" si="2"/>
        <v>-67892.491469999775</v>
      </c>
      <c r="I24" s="245">
        <f t="shared" si="2"/>
        <v>-38977.213390000048</v>
      </c>
      <c r="J24" s="245">
        <f>[1]Черн.!CJ22</f>
        <v>48367.716770000006</v>
      </c>
      <c r="K24" s="245">
        <f>[1]Черн.!CL22</f>
        <v>4566.2803800000002</v>
      </c>
      <c r="L24" s="245">
        <f>[1]Черн.!CM22</f>
        <v>-20849.094229999995</v>
      </c>
      <c r="M24" s="245">
        <f>[1]Черн.!CN22</f>
        <v>1297.9963400000001</v>
      </c>
      <c r="N24" s="245">
        <f>[1]Черн.!CR22</f>
        <v>0</v>
      </c>
      <c r="O24" s="246">
        <f>[1]Черн.!CS22</f>
        <v>0</v>
      </c>
    </row>
    <row r="25" spans="1:15" x14ac:dyDescent="0.25">
      <c r="A25" s="262" t="s">
        <v>282</v>
      </c>
      <c r="B25" s="245">
        <f>[1]Черн.!AD23</f>
        <v>968598.72440999991</v>
      </c>
      <c r="C25" s="245">
        <f>[1]Черн.!AE23</f>
        <v>516252.36077999999</v>
      </c>
      <c r="D25" s="245">
        <f t="shared" si="0"/>
        <v>53.298889185969507</v>
      </c>
      <c r="E25" s="245">
        <f>[1]Черн.!AK23</f>
        <v>1005889.9329300001</v>
      </c>
      <c r="F25" s="245">
        <f>[1]Черн.!AL23</f>
        <v>568103.3027</v>
      </c>
      <c r="G25" s="245">
        <f t="shared" si="1"/>
        <v>56.477680519697003</v>
      </c>
      <c r="H25" s="245">
        <f t="shared" si="2"/>
        <v>-37291.208520000218</v>
      </c>
      <c r="I25" s="245">
        <f t="shared" si="2"/>
        <v>-51850.941920000012</v>
      </c>
      <c r="J25" s="245">
        <f>[1]Черн.!CJ23</f>
        <v>9304.6856500000013</v>
      </c>
      <c r="K25" s="245">
        <f>[1]Черн.!CL23</f>
        <v>1224.8851200000001</v>
      </c>
      <c r="L25" s="245">
        <f>[1]Черн.!CM23</f>
        <v>-15389.77197</v>
      </c>
      <c r="M25" s="245">
        <f>[1]Черн.!CN23</f>
        <v>-2321.8032299999995</v>
      </c>
      <c r="N25" s="245">
        <f>[1]Черн.!CR23</f>
        <v>33000</v>
      </c>
      <c r="O25" s="246">
        <f>[1]Черн.!CS23</f>
        <v>5400</v>
      </c>
    </row>
    <row r="26" spans="1:15" x14ac:dyDescent="0.25">
      <c r="A26" s="262" t="s">
        <v>283</v>
      </c>
      <c r="B26" s="245">
        <f>[1]Черн.!AD24</f>
        <v>864246.09586</v>
      </c>
      <c r="C26" s="245">
        <f>[1]Черн.!AE24</f>
        <v>494029.4402800001</v>
      </c>
      <c r="D26" s="247">
        <f t="shared" si="0"/>
        <v>57.163051432520248</v>
      </c>
      <c r="E26" s="245">
        <f>[1]Черн.!AK24</f>
        <v>879662.07403999998</v>
      </c>
      <c r="F26" s="245">
        <f>[1]Черн.!AL24</f>
        <v>506474.32646000001</v>
      </c>
      <c r="G26" s="247">
        <f t="shared" si="1"/>
        <v>57.576010311997337</v>
      </c>
      <c r="H26" s="245">
        <f t="shared" si="2"/>
        <v>-15415.978179999976</v>
      </c>
      <c r="I26" s="245">
        <f t="shared" si="2"/>
        <v>-12444.886179999914</v>
      </c>
      <c r="J26" s="245">
        <f>[1]Черн.!CJ24</f>
        <v>78972.626319999996</v>
      </c>
      <c r="K26" s="245">
        <f>[1]Черн.!CL24</f>
        <v>1723.1929</v>
      </c>
      <c r="L26" s="245">
        <f>[1]Черн.!CM24</f>
        <v>47080.33778999999</v>
      </c>
      <c r="M26" s="245">
        <f>[1]Черн.!CN24</f>
        <v>-1655.3860300000001</v>
      </c>
      <c r="N26" s="245">
        <f>[1]Черн.!CR24</f>
        <v>0</v>
      </c>
      <c r="O26" s="246">
        <f>[1]Черн.!CS24</f>
        <v>0</v>
      </c>
    </row>
    <row r="27" spans="1:15" x14ac:dyDescent="0.25">
      <c r="A27" s="262" t="s">
        <v>284</v>
      </c>
      <c r="B27" s="245">
        <f>[1]Черн.!AD25</f>
        <v>370948.16000000003</v>
      </c>
      <c r="C27" s="245">
        <f>[1]Черн.!AE25</f>
        <v>190989.43679000004</v>
      </c>
      <c r="D27" s="245">
        <f t="shared" si="0"/>
        <v>51.486826835857606</v>
      </c>
      <c r="E27" s="245">
        <f>[1]Черн.!AK25</f>
        <v>376709.49018000002</v>
      </c>
      <c r="F27" s="245">
        <f>[1]Черн.!AL25</f>
        <v>202590.63982000001</v>
      </c>
      <c r="G27" s="245">
        <f t="shared" si="1"/>
        <v>53.779011440141254</v>
      </c>
      <c r="H27" s="245">
        <f t="shared" si="2"/>
        <v>-5761.3301799999899</v>
      </c>
      <c r="I27" s="245">
        <f t="shared" si="2"/>
        <v>-11601.203029999975</v>
      </c>
      <c r="J27" s="245">
        <f>[1]Черн.!CJ25</f>
        <v>40428.460950000001</v>
      </c>
      <c r="K27" s="245">
        <f>[1]Черн.!CL25</f>
        <v>283.59778999999997</v>
      </c>
      <c r="L27" s="245">
        <f>[1]Черн.!CM25</f>
        <v>11865.244200000001</v>
      </c>
      <c r="M27" s="245">
        <f>[1]Черн.!CN25</f>
        <v>186.79678999999999</v>
      </c>
      <c r="N27" s="245">
        <f>[1]Черн.!CR25</f>
        <v>0</v>
      </c>
      <c r="O27" s="246">
        <f>[1]Черн.!CS25</f>
        <v>0</v>
      </c>
    </row>
    <row r="28" spans="1:15" x14ac:dyDescent="0.25">
      <c r="A28" s="262" t="s">
        <v>285</v>
      </c>
      <c r="B28" s="245">
        <f>[1]Черн.!AD26</f>
        <v>8019013.1195400003</v>
      </c>
      <c r="C28" s="245">
        <f>[1]Черн.!AE26</f>
        <v>3764526.7462199996</v>
      </c>
      <c r="D28" s="245">
        <f t="shared" si="0"/>
        <v>46.945012934907716</v>
      </c>
      <c r="E28" s="245">
        <f>[1]Черн.!AK26</f>
        <v>8251602.5861099996</v>
      </c>
      <c r="F28" s="245">
        <f>[1]Черн.!AL26</f>
        <v>3726685.58336</v>
      </c>
      <c r="G28" s="247">
        <f t="shared" si="1"/>
        <v>45.163173389290037</v>
      </c>
      <c r="H28" s="245">
        <f t="shared" si="2"/>
        <v>-232589.46656999923</v>
      </c>
      <c r="I28" s="245">
        <f t="shared" si="2"/>
        <v>37841.162859999575</v>
      </c>
      <c r="J28" s="245">
        <f>[1]Черн.!CJ26</f>
        <v>29857.365020000001</v>
      </c>
      <c r="K28" s="245">
        <f>[1]Черн.!CL26</f>
        <v>375.92804999999998</v>
      </c>
      <c r="L28" s="245">
        <f>[1]Черн.!CM26</f>
        <v>6247.9950300000019</v>
      </c>
      <c r="M28" s="245">
        <f>[1]Черн.!CN26</f>
        <v>-3535.0950900000003</v>
      </c>
      <c r="N28" s="245">
        <f>[1]Черн.!CR26</f>
        <v>1308014</v>
      </c>
      <c r="O28" s="246">
        <f>[1]Черн.!CS26</f>
        <v>-270986</v>
      </c>
    </row>
    <row r="29" spans="1:15" x14ac:dyDescent="0.25">
      <c r="A29" s="262" t="s">
        <v>286</v>
      </c>
      <c r="B29" s="245">
        <f>[1]Черн.!AD27</f>
        <v>6333229.9034399996</v>
      </c>
      <c r="C29" s="245">
        <f>[1]Черн.!AE27</f>
        <v>3028299.4355300004</v>
      </c>
      <c r="D29" s="245">
        <f t="shared" si="0"/>
        <v>47.816035130591558</v>
      </c>
      <c r="E29" s="245">
        <f>[1]Черн.!AK27</f>
        <v>6400116.9958699998</v>
      </c>
      <c r="F29" s="245">
        <f>[1]Черн.!AL27</f>
        <v>3011314.35867</v>
      </c>
      <c r="G29" s="245">
        <f t="shared" si="1"/>
        <v>47.05092673482693</v>
      </c>
      <c r="H29" s="245">
        <f t="shared" si="2"/>
        <v>-66887.092430000193</v>
      </c>
      <c r="I29" s="245">
        <f t="shared" si="2"/>
        <v>16985.076860000379</v>
      </c>
      <c r="J29" s="245">
        <f>[1]Черн.!CJ27</f>
        <v>208687.33718</v>
      </c>
      <c r="K29" s="245">
        <f>[1]Черн.!CL27</f>
        <v>200</v>
      </c>
      <c r="L29" s="245">
        <f>[1]Черн.!CM27</f>
        <v>73970.849939999986</v>
      </c>
      <c r="M29" s="245">
        <f>[1]Черн.!CN27</f>
        <v>-26939.455989999999</v>
      </c>
      <c r="N29" s="245">
        <f>[1]Черн.!CR27</f>
        <v>1631466.665</v>
      </c>
      <c r="O29" s="246">
        <f>[1]Черн.!CS27</f>
        <v>-50000</v>
      </c>
    </row>
    <row r="30" spans="1:15" x14ac:dyDescent="0.25">
      <c r="A30" s="262" t="s">
        <v>287</v>
      </c>
      <c r="B30" s="245">
        <f>[1]Черн.!AD28</f>
        <v>1675603.6322999999</v>
      </c>
      <c r="C30" s="245">
        <f>[1]Черн.!AE28</f>
        <v>895145.01792000001</v>
      </c>
      <c r="D30" s="245">
        <f t="shared" si="0"/>
        <v>53.422241433750564</v>
      </c>
      <c r="E30" s="245">
        <f>[1]Черн.!AK28</f>
        <v>1831661.3322999999</v>
      </c>
      <c r="F30" s="245">
        <f>[1]Черн.!AL28</f>
        <v>948843.29340999993</v>
      </c>
      <c r="G30" s="245">
        <f t="shared" si="1"/>
        <v>51.802332487881174</v>
      </c>
      <c r="H30" s="245">
        <f t="shared" si="2"/>
        <v>-156057.69999999995</v>
      </c>
      <c r="I30" s="245">
        <f t="shared" si="2"/>
        <v>-53698.275489999913</v>
      </c>
      <c r="J30" s="245">
        <f>[1]Черн.!CJ28</f>
        <v>6735.42443</v>
      </c>
      <c r="K30" s="245">
        <f>[1]Черн.!CL28</f>
        <v>963.48930000000007</v>
      </c>
      <c r="L30" s="245">
        <f>[1]Черн.!CM28</f>
        <v>-2327.5528700000004</v>
      </c>
      <c r="M30" s="245">
        <f>[1]Черн.!CN28</f>
        <v>-1410.1521499999999</v>
      </c>
      <c r="N30" s="245">
        <f>[1]Черн.!CR28</f>
        <v>120000</v>
      </c>
      <c r="O30" s="246">
        <f>[1]Черн.!CS28</f>
        <v>-9000</v>
      </c>
    </row>
    <row r="31" spans="1:15" x14ac:dyDescent="0.25">
      <c r="A31" s="262" t="s">
        <v>288</v>
      </c>
      <c r="B31" s="245">
        <f>[1]Черн.!AD29</f>
        <v>842717.94799999997</v>
      </c>
      <c r="C31" s="245">
        <f>[1]Черн.!AE29</f>
        <v>405541.8553</v>
      </c>
      <c r="D31" s="245">
        <f t="shared" si="0"/>
        <v>48.123082730403652</v>
      </c>
      <c r="E31" s="245">
        <f>[1]Черн.!AK29</f>
        <v>863726.86800000002</v>
      </c>
      <c r="F31" s="245">
        <f>[1]Черн.!AL29</f>
        <v>425808.23626999999</v>
      </c>
      <c r="G31" s="245">
        <f t="shared" si="1"/>
        <v>49.298945308483788</v>
      </c>
      <c r="H31" s="245">
        <f t="shared" si="2"/>
        <v>-21008.920000000042</v>
      </c>
      <c r="I31" s="245">
        <f t="shared" si="2"/>
        <v>-20266.380969999998</v>
      </c>
      <c r="J31" s="245">
        <f>[1]Черн.!CJ29</f>
        <v>6891.9455399999997</v>
      </c>
      <c r="K31" s="245">
        <f>[1]Черн.!CL29</f>
        <v>0</v>
      </c>
      <c r="L31" s="245">
        <f>[1]Черн.!CM29</f>
        <v>-6114.4489100000001</v>
      </c>
      <c r="M31" s="245">
        <f>[1]Черн.!CN29</f>
        <v>-8.92</v>
      </c>
      <c r="N31" s="245">
        <f>[1]Черн.!CR29</f>
        <v>73800</v>
      </c>
      <c r="O31" s="246">
        <f>[1]Черн.!CS29</f>
        <v>0</v>
      </c>
    </row>
    <row r="32" spans="1:15" x14ac:dyDescent="0.25">
      <c r="A32" s="262" t="s">
        <v>289</v>
      </c>
      <c r="B32" s="245">
        <f>[1]Черн.!AD30</f>
        <v>832433.69202999992</v>
      </c>
      <c r="C32" s="245">
        <f>[1]Черн.!AE30</f>
        <v>429182.60070000001</v>
      </c>
      <c r="D32" s="245">
        <f t="shared" si="0"/>
        <v>51.557572069600091</v>
      </c>
      <c r="E32" s="245">
        <f>[1]Черн.!AK30</f>
        <v>879688.68215999997</v>
      </c>
      <c r="F32" s="245">
        <f>[1]Черн.!AL30</f>
        <v>448936.83983000001</v>
      </c>
      <c r="G32" s="245">
        <f t="shared" si="1"/>
        <v>51.033604152741198</v>
      </c>
      <c r="H32" s="245">
        <f t="shared" si="2"/>
        <v>-47254.990130000049</v>
      </c>
      <c r="I32" s="245">
        <f t="shared" si="2"/>
        <v>-19754.239130000002</v>
      </c>
      <c r="J32" s="245">
        <f>[1]Черн.!CJ30</f>
        <v>40741.093630000003</v>
      </c>
      <c r="K32" s="245">
        <f>[1]Черн.!CL30</f>
        <v>3939.7556800000002</v>
      </c>
      <c r="L32" s="245">
        <f>[1]Черн.!CM30</f>
        <v>28486.102500000001</v>
      </c>
      <c r="M32" s="245">
        <f>[1]Черн.!CN30</f>
        <v>-166.46621999999934</v>
      </c>
      <c r="N32" s="245">
        <f>[1]Черн.!CR30</f>
        <v>233499.424</v>
      </c>
      <c r="O32" s="246">
        <f>[1]Черн.!CS30</f>
        <v>21251.999000000011</v>
      </c>
    </row>
    <row r="33" spans="1:15" x14ac:dyDescent="0.25">
      <c r="A33" s="262" t="s">
        <v>290</v>
      </c>
      <c r="B33" s="245">
        <f>[1]Черн.!AD31</f>
        <v>1025578.4699299999</v>
      </c>
      <c r="C33" s="245">
        <f>[1]Черн.!AE31</f>
        <v>460915.47355</v>
      </c>
      <c r="D33" s="247">
        <f t="shared" si="0"/>
        <v>44.941999765406493</v>
      </c>
      <c r="E33" s="245">
        <f>[1]Черн.!AK31</f>
        <v>1074616.99468</v>
      </c>
      <c r="F33" s="245">
        <f>[1]Черн.!AL31</f>
        <v>488972.88801999995</v>
      </c>
      <c r="G33" s="247">
        <f t="shared" si="1"/>
        <v>45.502061705771418</v>
      </c>
      <c r="H33" s="245">
        <f t="shared" si="2"/>
        <v>-49038.524750000099</v>
      </c>
      <c r="I33" s="245">
        <f t="shared" si="2"/>
        <v>-28057.41446999996</v>
      </c>
      <c r="J33" s="245">
        <f>[1]Черн.!CJ31</f>
        <v>21527.113089999999</v>
      </c>
      <c r="K33" s="245">
        <f>[1]Черн.!CL31</f>
        <v>-2343.1635000000001</v>
      </c>
      <c r="L33" s="245">
        <f>[1]Черн.!CM31</f>
        <v>-28057.414470000003</v>
      </c>
      <c r="M33" s="245">
        <f>[1]Черн.!CN31</f>
        <v>-2343.1635000000001</v>
      </c>
      <c r="N33" s="245">
        <f>[1]Черн.!CR31</f>
        <v>0</v>
      </c>
      <c r="O33" s="246">
        <f>[1]Черн.!CS31</f>
        <v>0</v>
      </c>
    </row>
    <row r="34" spans="1:15" x14ac:dyDescent="0.25">
      <c r="A34" s="262" t="s">
        <v>291</v>
      </c>
      <c r="B34" s="245">
        <f>[1]Черн.!AD32</f>
        <v>111276.37164</v>
      </c>
      <c r="C34" s="245">
        <f>[1]Черн.!AE32</f>
        <v>49481.683549999994</v>
      </c>
      <c r="D34" s="247">
        <f t="shared" si="0"/>
        <v>44.467376875013997</v>
      </c>
      <c r="E34" s="245">
        <f>[1]Черн.!AK32</f>
        <v>115972.56629</v>
      </c>
      <c r="F34" s="245">
        <f>[1]Черн.!AL32</f>
        <v>58005.071880000003</v>
      </c>
      <c r="G34" s="245">
        <f t="shared" si="1"/>
        <v>50.016201016844811</v>
      </c>
      <c r="H34" s="245">
        <f t="shared" si="2"/>
        <v>-4696.1946500000049</v>
      </c>
      <c r="I34" s="245">
        <f t="shared" si="2"/>
        <v>-8523.3883300000089</v>
      </c>
      <c r="J34" s="245">
        <f>[1]Черн.!CJ32</f>
        <v>9730.7873</v>
      </c>
      <c r="K34" s="245">
        <f>[1]Черн.!CL32</f>
        <v>1.54373</v>
      </c>
      <c r="L34" s="245">
        <f>[1]Черн.!CM32</f>
        <v>-8523.3883299999979</v>
      </c>
      <c r="M34" s="245">
        <f>[1]Черн.!CN32</f>
        <v>0</v>
      </c>
      <c r="N34" s="245">
        <f>[1]Черн.!CR32</f>
        <v>0</v>
      </c>
      <c r="O34" s="246">
        <f>[1]Черн.!CS32</f>
        <v>0</v>
      </c>
    </row>
    <row r="35" spans="1:15" s="264" customFormat="1" ht="13.8" thickBot="1" x14ac:dyDescent="0.3">
      <c r="A35" s="263" t="s">
        <v>292</v>
      </c>
      <c r="B35" s="250">
        <f>[1]Черн.!AD33</f>
        <v>32095251.849510003</v>
      </c>
      <c r="C35" s="250">
        <f>[1]Черн.!AE33</f>
        <v>16121003.016999999</v>
      </c>
      <c r="D35" s="250">
        <f t="shared" si="0"/>
        <v>50.228622889731639</v>
      </c>
      <c r="E35" s="250">
        <f>[1]Черн.!AK33</f>
        <v>33239530.911519997</v>
      </c>
      <c r="F35" s="250">
        <f>[1]Черн.!AL33</f>
        <v>16533108.711339999</v>
      </c>
      <c r="G35" s="250">
        <f t="shared" si="1"/>
        <v>49.739296127100381</v>
      </c>
      <c r="H35" s="250">
        <f t="shared" si="2"/>
        <v>-1144279.0620099939</v>
      </c>
      <c r="I35" s="250">
        <f t="shared" si="2"/>
        <v>-412105.69433999993</v>
      </c>
      <c r="J35" s="250">
        <f>[1]Черн.!CJ33</f>
        <v>887088.34544000006</v>
      </c>
      <c r="K35" s="250">
        <f>[1]Черн.!CL33</f>
        <v>55842.302179999999</v>
      </c>
      <c r="L35" s="250">
        <f>[1]Черн.!CM33</f>
        <v>105516.89349999998</v>
      </c>
      <c r="M35" s="250">
        <f>[1]Черн.!CN33</f>
        <v>-156312.55382000003</v>
      </c>
      <c r="N35" s="250">
        <f>[1]Черн.!CR33</f>
        <v>3700067.0890000002</v>
      </c>
      <c r="O35" s="251">
        <f>[1]Черн.!CS33</f>
        <v>-331606.00099999999</v>
      </c>
    </row>
    <row r="36" spans="1:15" ht="13.8" hidden="1" thickTop="1" x14ac:dyDescent="0.25">
      <c r="A36" s="265" t="s">
        <v>307</v>
      </c>
      <c r="B36" s="266">
        <v>32096170</v>
      </c>
      <c r="C36" s="267">
        <v>16121053</v>
      </c>
      <c r="D36" s="267"/>
      <c r="E36" s="267">
        <v>33240449</v>
      </c>
      <c r="F36" s="267">
        <v>16533159</v>
      </c>
      <c r="G36" s="267"/>
      <c r="H36" s="267">
        <v>-1144279</v>
      </c>
      <c r="I36" s="267">
        <v>-412106</v>
      </c>
      <c r="J36" s="267">
        <v>887088</v>
      </c>
      <c r="K36" s="267">
        <v>55842</v>
      </c>
      <c r="L36" s="267"/>
      <c r="M36" s="267"/>
      <c r="N36" s="267"/>
      <c r="O36" s="267"/>
    </row>
    <row r="37" spans="1:15" hidden="1" x14ac:dyDescent="0.25">
      <c r="A37" s="265" t="s">
        <v>66</v>
      </c>
      <c r="B37" s="266">
        <f>B36-B35</f>
        <v>918.15048999711871</v>
      </c>
      <c r="C37" s="266">
        <f t="shared" ref="C37:K37" si="3">C36-C35</f>
        <v>49.983000000938773</v>
      </c>
      <c r="D37" s="266"/>
      <c r="E37" s="266">
        <f t="shared" si="3"/>
        <v>918.08848000317812</v>
      </c>
      <c r="F37" s="266">
        <f t="shared" si="3"/>
        <v>50.288660001009703</v>
      </c>
      <c r="G37" s="266"/>
      <c r="H37" s="266">
        <f t="shared" si="3"/>
        <v>6.2009993940591812E-2</v>
      </c>
      <c r="I37" s="266">
        <f t="shared" si="3"/>
        <v>-0.30566000007092953</v>
      </c>
      <c r="J37" s="266">
        <f t="shared" si="3"/>
        <v>-0.34544000006280839</v>
      </c>
      <c r="K37" s="266">
        <f t="shared" si="3"/>
        <v>-0.30217999999877065</v>
      </c>
      <c r="L37" s="266"/>
      <c r="M37" s="266"/>
      <c r="N37" s="266"/>
      <c r="O37" s="206"/>
    </row>
    <row r="38" spans="1:15" ht="13.8" thickTop="1" x14ac:dyDescent="0.25"/>
  </sheetData>
  <mergeCells count="10">
    <mergeCell ref="N1:O1"/>
    <mergeCell ref="A3:O3"/>
    <mergeCell ref="A5:A7"/>
    <mergeCell ref="B5:D6"/>
    <mergeCell ref="E5:G6"/>
    <mergeCell ref="H5:I6"/>
    <mergeCell ref="J5:J7"/>
    <mergeCell ref="L5:M6"/>
    <mergeCell ref="N5:O6"/>
    <mergeCell ref="K6:K7"/>
  </mergeCells>
  <pageMargins left="0.39370078740157483" right="0.39370078740157483" top="0.74803149606299213" bottom="0.59055118110236227" header="0.31496062992125984" footer="0.31496062992125984"/>
  <pageSetup paperSize="9" scale="84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6"/>
  <sheetViews>
    <sheetView workbookViewId="0">
      <selection activeCell="N6" sqref="N6:P6"/>
    </sheetView>
  </sheetViews>
  <sheetFormatPr defaultColWidth="9.44140625" defaultRowHeight="13.2" x14ac:dyDescent="0.25"/>
  <cols>
    <col min="1" max="1" width="20.6640625" style="231" bestFit="1" customWidth="1"/>
    <col min="2" max="2" width="12.33203125" style="232" bestFit="1" customWidth="1"/>
    <col min="3" max="3" width="11.33203125" style="232" bestFit="1" customWidth="1"/>
    <col min="4" max="4" width="5.109375" style="232" bestFit="1" customWidth="1"/>
    <col min="5" max="6" width="11.33203125" style="232" bestFit="1" customWidth="1"/>
    <col min="7" max="7" width="5.109375" style="232" bestFit="1" customWidth="1"/>
    <col min="8" max="8" width="10.88671875" style="233" customWidth="1"/>
    <col min="9" max="9" width="10.109375" style="233" bestFit="1" customWidth="1"/>
    <col min="10" max="10" width="5.109375" style="233" bestFit="1" customWidth="1"/>
    <col min="11" max="12" width="10" style="233" bestFit="1" customWidth="1"/>
    <col min="13" max="13" width="6.33203125" style="233" customWidth="1"/>
    <col min="14" max="14" width="11.33203125" style="233" bestFit="1" customWidth="1"/>
    <col min="15" max="15" width="10.109375" style="233" bestFit="1" customWidth="1"/>
    <col min="16" max="16" width="6.33203125" style="233" bestFit="1" customWidth="1"/>
    <col min="17" max="17" width="9.88671875" style="233" bestFit="1" customWidth="1"/>
    <col min="18" max="18" width="10" style="233" bestFit="1" customWidth="1"/>
    <col min="19" max="19" width="6.77734375" style="233" bestFit="1" customWidth="1"/>
    <col min="20" max="16384" width="9.44140625" style="233"/>
  </cols>
  <sheetData>
    <row r="1" spans="1:19" ht="15" customHeight="1" x14ac:dyDescent="0.25">
      <c r="N1" s="234"/>
      <c r="O1" s="234"/>
      <c r="P1" s="234"/>
      <c r="Q1" s="370" t="s">
        <v>245</v>
      </c>
      <c r="R1" s="370"/>
      <c r="S1" s="370"/>
    </row>
    <row r="3" spans="1:19" s="235" customFormat="1" ht="36.75" customHeight="1" x14ac:dyDescent="0.25">
      <c r="A3" s="371" t="s">
        <v>484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</row>
    <row r="4" spans="1:19" s="235" customFormat="1" ht="13.8" thickBot="1" x14ac:dyDescent="0.3">
      <c r="A4" s="231"/>
      <c r="B4" s="231"/>
      <c r="C4" s="231"/>
      <c r="D4" s="231"/>
      <c r="E4" s="231"/>
      <c r="F4" s="231"/>
      <c r="G4" s="231"/>
      <c r="S4" s="236" t="s">
        <v>246</v>
      </c>
    </row>
    <row r="5" spans="1:19" s="237" customFormat="1" ht="12.75" customHeight="1" thickTop="1" x14ac:dyDescent="0.25">
      <c r="A5" s="351" t="s">
        <v>247</v>
      </c>
      <c r="B5" s="353" t="s">
        <v>248</v>
      </c>
      <c r="C5" s="353"/>
      <c r="D5" s="353"/>
      <c r="E5" s="353" t="s">
        <v>249</v>
      </c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4"/>
    </row>
    <row r="6" spans="1:19" s="237" customFormat="1" ht="39.75" customHeight="1" x14ac:dyDescent="0.25">
      <c r="A6" s="352"/>
      <c r="B6" s="346"/>
      <c r="C6" s="346"/>
      <c r="D6" s="346"/>
      <c r="E6" s="346" t="s">
        <v>250</v>
      </c>
      <c r="F6" s="346"/>
      <c r="G6" s="346"/>
      <c r="H6" s="372" t="s">
        <v>251</v>
      </c>
      <c r="I6" s="372"/>
      <c r="J6" s="372"/>
      <c r="K6" s="372" t="s">
        <v>252</v>
      </c>
      <c r="L6" s="372"/>
      <c r="M6" s="372"/>
      <c r="N6" s="372" t="s">
        <v>495</v>
      </c>
      <c r="O6" s="372"/>
      <c r="P6" s="372"/>
      <c r="Q6" s="372" t="s">
        <v>253</v>
      </c>
      <c r="R6" s="372"/>
      <c r="S6" s="373"/>
    </row>
    <row r="7" spans="1:19" s="240" customFormat="1" ht="24" x14ac:dyDescent="0.25">
      <c r="A7" s="352"/>
      <c r="B7" s="11" t="s">
        <v>254</v>
      </c>
      <c r="C7" s="11" t="s">
        <v>255</v>
      </c>
      <c r="D7" s="11" t="s">
        <v>256</v>
      </c>
      <c r="E7" s="11" t="s">
        <v>254</v>
      </c>
      <c r="F7" s="11" t="s">
        <v>255</v>
      </c>
      <c r="G7" s="11" t="s">
        <v>256</v>
      </c>
      <c r="H7" s="238" t="s">
        <v>254</v>
      </c>
      <c r="I7" s="238" t="s">
        <v>255</v>
      </c>
      <c r="J7" s="238" t="s">
        <v>256</v>
      </c>
      <c r="K7" s="238" t="s">
        <v>254</v>
      </c>
      <c r="L7" s="238" t="s">
        <v>255</v>
      </c>
      <c r="M7" s="238" t="s">
        <v>256</v>
      </c>
      <c r="N7" s="238" t="s">
        <v>254</v>
      </c>
      <c r="O7" s="238" t="s">
        <v>255</v>
      </c>
      <c r="P7" s="238" t="s">
        <v>256</v>
      </c>
      <c r="Q7" s="238" t="s">
        <v>254</v>
      </c>
      <c r="R7" s="238" t="s">
        <v>255</v>
      </c>
      <c r="S7" s="239" t="s">
        <v>256</v>
      </c>
    </row>
    <row r="8" spans="1:19" s="244" customFormat="1" ht="10.199999999999999" x14ac:dyDescent="0.25">
      <c r="A8" s="241" t="s">
        <v>18</v>
      </c>
      <c r="B8" s="207" t="s">
        <v>19</v>
      </c>
      <c r="C8" s="207" t="s">
        <v>20</v>
      </c>
      <c r="D8" s="207" t="s">
        <v>21</v>
      </c>
      <c r="E8" s="207" t="s">
        <v>144</v>
      </c>
      <c r="F8" s="207" t="s">
        <v>145</v>
      </c>
      <c r="G8" s="207" t="s">
        <v>146</v>
      </c>
      <c r="H8" s="242" t="s">
        <v>22</v>
      </c>
      <c r="I8" s="242" t="s">
        <v>23</v>
      </c>
      <c r="J8" s="242" t="s">
        <v>24</v>
      </c>
      <c r="K8" s="242" t="s">
        <v>257</v>
      </c>
      <c r="L8" s="242" t="s">
        <v>258</v>
      </c>
      <c r="M8" s="242" t="s">
        <v>259</v>
      </c>
      <c r="N8" s="242" t="s">
        <v>260</v>
      </c>
      <c r="O8" s="242" t="s">
        <v>261</v>
      </c>
      <c r="P8" s="242" t="s">
        <v>262</v>
      </c>
      <c r="Q8" s="242" t="s">
        <v>263</v>
      </c>
      <c r="R8" s="242" t="s">
        <v>264</v>
      </c>
      <c r="S8" s="243" t="s">
        <v>265</v>
      </c>
    </row>
    <row r="9" spans="1:19" x14ac:dyDescent="0.25">
      <c r="A9" s="155" t="s">
        <v>266</v>
      </c>
      <c r="B9" s="245">
        <v>452639.77117999998</v>
      </c>
      <c r="C9" s="245">
        <v>227191.54135999997</v>
      </c>
      <c r="D9" s="245">
        <v>50.192571626600028</v>
      </c>
      <c r="E9" s="245">
        <v>249362.8</v>
      </c>
      <c r="F9" s="245">
        <v>120495.68869</v>
      </c>
      <c r="G9" s="245">
        <v>48.321437155020718</v>
      </c>
      <c r="H9" s="245">
        <v>48307</v>
      </c>
      <c r="I9" s="245">
        <v>22334.160170000003</v>
      </c>
      <c r="J9" s="245">
        <v>46.233796696131002</v>
      </c>
      <c r="K9" s="245">
        <v>40765.4</v>
      </c>
      <c r="L9" s="245">
        <v>13767.440919999999</v>
      </c>
      <c r="M9" s="245">
        <v>33.772368037600515</v>
      </c>
      <c r="N9" s="245">
        <v>36975.480000000003</v>
      </c>
      <c r="O9" s="245">
        <v>17671.36678</v>
      </c>
      <c r="P9" s="245">
        <v>47.792122725654941</v>
      </c>
      <c r="Q9" s="245">
        <v>23565.19974</v>
      </c>
      <c r="R9" s="245">
        <v>23321.718949999999</v>
      </c>
      <c r="S9" s="246">
        <v>98.966778161499249</v>
      </c>
    </row>
    <row r="10" spans="1:19" x14ac:dyDescent="0.25">
      <c r="A10" s="155" t="s">
        <v>267</v>
      </c>
      <c r="B10" s="245">
        <v>97173.653449999998</v>
      </c>
      <c r="C10" s="245">
        <v>41272.578729999994</v>
      </c>
      <c r="D10" s="245">
        <v>42.473013275390024</v>
      </c>
      <c r="E10" s="245">
        <v>42437.7</v>
      </c>
      <c r="F10" s="245">
        <v>18218.561149999998</v>
      </c>
      <c r="G10" s="245">
        <v>42.930133230594492</v>
      </c>
      <c r="H10" s="245">
        <v>4601.6000000000004</v>
      </c>
      <c r="I10" s="245">
        <v>2748.5108300000002</v>
      </c>
      <c r="J10" s="247">
        <v>59.729459970445056</v>
      </c>
      <c r="K10" s="245">
        <v>10065.1</v>
      </c>
      <c r="L10" s="245">
        <v>2531.1386000000002</v>
      </c>
      <c r="M10" s="245">
        <v>25.147674638105929</v>
      </c>
      <c r="N10" s="245">
        <v>16464.203450000001</v>
      </c>
      <c r="O10" s="245">
        <v>6818.5234900000005</v>
      </c>
      <c r="P10" s="245">
        <v>41.41423246321704</v>
      </c>
      <c r="Q10" s="245">
        <v>920</v>
      </c>
      <c r="R10" s="245">
        <v>120.00763000000001</v>
      </c>
      <c r="S10" s="246">
        <v>13.044307608695654</v>
      </c>
    </row>
    <row r="11" spans="1:19" x14ac:dyDescent="0.25">
      <c r="A11" s="155" t="s">
        <v>268</v>
      </c>
      <c r="B11" s="245">
        <v>75400.899999999994</v>
      </c>
      <c r="C11" s="245">
        <v>39186.868780000004</v>
      </c>
      <c r="D11" s="245">
        <v>51.971354161555112</v>
      </c>
      <c r="E11" s="245">
        <v>42137</v>
      </c>
      <c r="F11" s="245">
        <v>21346.619500000001</v>
      </c>
      <c r="G11" s="245">
        <v>50.66003631013124</v>
      </c>
      <c r="H11" s="245">
        <v>7927.8</v>
      </c>
      <c r="I11" s="245">
        <v>4456.5216</v>
      </c>
      <c r="J11" s="245">
        <v>56.213849996215842</v>
      </c>
      <c r="K11" s="245">
        <v>4823.7</v>
      </c>
      <c r="L11" s="245">
        <v>1634.56375</v>
      </c>
      <c r="M11" s="245">
        <v>33.886098845284742</v>
      </c>
      <c r="N11" s="245">
        <v>9049.4</v>
      </c>
      <c r="O11" s="245">
        <v>4971.7054600000001</v>
      </c>
      <c r="P11" s="245">
        <v>54.939614339072207</v>
      </c>
      <c r="Q11" s="245">
        <v>600</v>
      </c>
      <c r="R11" s="245">
        <v>158.58387999999999</v>
      </c>
      <c r="S11" s="246">
        <v>26.430646666666664</v>
      </c>
    </row>
    <row r="12" spans="1:19" x14ac:dyDescent="0.25">
      <c r="A12" s="155" t="s">
        <v>269</v>
      </c>
      <c r="B12" s="245">
        <v>104451.7</v>
      </c>
      <c r="C12" s="245">
        <v>46262.053639999998</v>
      </c>
      <c r="D12" s="245">
        <v>44.290378844958958</v>
      </c>
      <c r="E12" s="245">
        <v>48395</v>
      </c>
      <c r="F12" s="245">
        <v>25094.134739999998</v>
      </c>
      <c r="G12" s="245">
        <v>51.852742514722593</v>
      </c>
      <c r="H12" s="245">
        <v>11611.1</v>
      </c>
      <c r="I12" s="245">
        <v>5282.0195100000001</v>
      </c>
      <c r="J12" s="245">
        <v>45.491120651790098</v>
      </c>
      <c r="K12" s="245">
        <v>8440</v>
      </c>
      <c r="L12" s="245">
        <v>2241.5729000000001</v>
      </c>
      <c r="M12" s="245">
        <v>26.558920616113745</v>
      </c>
      <c r="N12" s="245">
        <v>13613.6</v>
      </c>
      <c r="O12" s="245">
        <v>7111.1548000000003</v>
      </c>
      <c r="P12" s="245">
        <v>52.235667273902571</v>
      </c>
      <c r="Q12" s="245">
        <v>10032.6</v>
      </c>
      <c r="R12" s="245">
        <v>161.22128000000001</v>
      </c>
      <c r="S12" s="248">
        <v>1.6069740645495683</v>
      </c>
    </row>
    <row r="13" spans="1:19" x14ac:dyDescent="0.25">
      <c r="A13" s="155" t="s">
        <v>270</v>
      </c>
      <c r="B13" s="245">
        <v>133616.47349</v>
      </c>
      <c r="C13" s="245">
        <v>70830.032260000007</v>
      </c>
      <c r="D13" s="247">
        <v>53.009954843106229</v>
      </c>
      <c r="E13" s="245">
        <v>52220</v>
      </c>
      <c r="F13" s="245">
        <v>26511.058670000002</v>
      </c>
      <c r="G13" s="245">
        <v>50.768017368824204</v>
      </c>
      <c r="H13" s="245">
        <v>18901.419999999998</v>
      </c>
      <c r="I13" s="245">
        <v>8974.9886800000004</v>
      </c>
      <c r="J13" s="245">
        <v>47.483145075872613</v>
      </c>
      <c r="K13" s="245">
        <v>9719</v>
      </c>
      <c r="L13" s="245">
        <v>2071.72957</v>
      </c>
      <c r="M13" s="245">
        <v>21.316283259594609</v>
      </c>
      <c r="N13" s="245">
        <v>12369.35349</v>
      </c>
      <c r="O13" s="245">
        <v>6753.6224400000001</v>
      </c>
      <c r="P13" s="245">
        <v>54.599639710029834</v>
      </c>
      <c r="Q13" s="245">
        <v>16094.1</v>
      </c>
      <c r="R13" s="245">
        <v>15109.572279999998</v>
      </c>
      <c r="S13" s="246">
        <v>93.882679242703844</v>
      </c>
    </row>
    <row r="14" spans="1:19" x14ac:dyDescent="0.25">
      <c r="A14" s="155" t="s">
        <v>271</v>
      </c>
      <c r="B14" s="245">
        <v>149507</v>
      </c>
      <c r="C14" s="245">
        <v>82706.828779999996</v>
      </c>
      <c r="D14" s="247">
        <v>55.319703278107376</v>
      </c>
      <c r="E14" s="245">
        <v>87850</v>
      </c>
      <c r="F14" s="245">
        <v>44962.32303</v>
      </c>
      <c r="G14" s="245">
        <v>51.180788878770635</v>
      </c>
      <c r="H14" s="245">
        <v>17479</v>
      </c>
      <c r="I14" s="245">
        <v>9735.5365700000002</v>
      </c>
      <c r="J14" s="245">
        <v>55.698475713713606</v>
      </c>
      <c r="K14" s="245">
        <v>9620</v>
      </c>
      <c r="L14" s="245">
        <v>3423.1976500000001</v>
      </c>
      <c r="M14" s="245">
        <v>35.584175155925159</v>
      </c>
      <c r="N14" s="245">
        <v>8104</v>
      </c>
      <c r="O14" s="245">
        <v>6849.6165099999998</v>
      </c>
      <c r="P14" s="247">
        <v>84.521427813425461</v>
      </c>
      <c r="Q14" s="245">
        <v>8969</v>
      </c>
      <c r="R14" s="245">
        <v>8049.7615500000002</v>
      </c>
      <c r="S14" s="246">
        <v>89.750937116735429</v>
      </c>
    </row>
    <row r="15" spans="1:19" x14ac:dyDescent="0.25">
      <c r="A15" s="155" t="s">
        <v>272</v>
      </c>
      <c r="B15" s="245">
        <v>178142.78012000001</v>
      </c>
      <c r="C15" s="245">
        <v>83156.300909999991</v>
      </c>
      <c r="D15" s="245">
        <v>46.679579634933553</v>
      </c>
      <c r="E15" s="245">
        <v>96802.839000000007</v>
      </c>
      <c r="F15" s="245">
        <v>53377.61752</v>
      </c>
      <c r="G15" s="247">
        <v>55.140549669209598</v>
      </c>
      <c r="H15" s="245">
        <v>7677.6710000000003</v>
      </c>
      <c r="I15" s="245">
        <v>3859.4182099999998</v>
      </c>
      <c r="J15" s="245">
        <v>50.268085334732362</v>
      </c>
      <c r="K15" s="245">
        <v>24260.572</v>
      </c>
      <c r="L15" s="245">
        <v>1690.27782</v>
      </c>
      <c r="M15" s="247">
        <v>6.9671804110801681</v>
      </c>
      <c r="N15" s="245">
        <v>24725.971920000004</v>
      </c>
      <c r="O15" s="245">
        <v>13007.208570000001</v>
      </c>
      <c r="P15" s="245">
        <v>52.605449088449824</v>
      </c>
      <c r="Q15" s="245">
        <v>3627.6334999999999</v>
      </c>
      <c r="R15" s="245">
        <v>1180.1187399999999</v>
      </c>
      <c r="S15" s="246">
        <v>32.531366247444787</v>
      </c>
    </row>
    <row r="16" spans="1:19" x14ac:dyDescent="0.25">
      <c r="A16" s="155" t="s">
        <v>273</v>
      </c>
      <c r="B16" s="245">
        <v>90454.351760000005</v>
      </c>
      <c r="C16" s="245">
        <v>39342.500110000001</v>
      </c>
      <c r="D16" s="245">
        <v>43.494314363543673</v>
      </c>
      <c r="E16" s="245">
        <v>42767</v>
      </c>
      <c r="F16" s="245">
        <v>21363.867109999999</v>
      </c>
      <c r="G16" s="245">
        <v>49.954093366380619</v>
      </c>
      <c r="H16" s="245">
        <v>9239</v>
      </c>
      <c r="I16" s="245">
        <v>5135.3534500000005</v>
      </c>
      <c r="J16" s="245">
        <v>55.583433813183248</v>
      </c>
      <c r="K16" s="245">
        <v>11168</v>
      </c>
      <c r="L16" s="245">
        <v>1448.86031</v>
      </c>
      <c r="M16" s="247">
        <v>12.973319394699139</v>
      </c>
      <c r="N16" s="245">
        <v>8230.3517599999996</v>
      </c>
      <c r="O16" s="245">
        <v>3078.6228099999998</v>
      </c>
      <c r="P16" s="245">
        <v>37.405725779088698</v>
      </c>
      <c r="Q16" s="245">
        <v>2612</v>
      </c>
      <c r="R16" s="245">
        <v>408.42863</v>
      </c>
      <c r="S16" s="246">
        <v>15.636624425727412</v>
      </c>
    </row>
    <row r="17" spans="1:19" x14ac:dyDescent="0.25">
      <c r="A17" s="155" t="s">
        <v>274</v>
      </c>
      <c r="B17" s="245">
        <v>120119.90162999999</v>
      </c>
      <c r="C17" s="245">
        <v>57191.639770000009</v>
      </c>
      <c r="D17" s="245">
        <v>47.612126711662548</v>
      </c>
      <c r="E17" s="245">
        <v>80302.048689999996</v>
      </c>
      <c r="F17" s="245">
        <v>39920.054609999999</v>
      </c>
      <c r="G17" s="245">
        <v>49.71237379522951</v>
      </c>
      <c r="H17" s="245">
        <v>8731</v>
      </c>
      <c r="I17" s="245">
        <v>5081.0927000000001</v>
      </c>
      <c r="J17" s="247">
        <v>58.195999312793496</v>
      </c>
      <c r="K17" s="245">
        <v>9289</v>
      </c>
      <c r="L17" s="245">
        <v>1757.7474</v>
      </c>
      <c r="M17" s="245">
        <v>18.922891592205833</v>
      </c>
      <c r="N17" s="245">
        <v>9251.1</v>
      </c>
      <c r="O17" s="245">
        <v>4783.5249299999996</v>
      </c>
      <c r="P17" s="245">
        <v>51.707634011090562</v>
      </c>
      <c r="Q17" s="245">
        <v>309.39999999999998</v>
      </c>
      <c r="R17" s="245">
        <v>462.24698999999998</v>
      </c>
      <c r="S17" s="248">
        <v>149.40109566903683</v>
      </c>
    </row>
    <row r="18" spans="1:19" x14ac:dyDescent="0.25">
      <c r="A18" s="155" t="s">
        <v>275</v>
      </c>
      <c r="B18" s="245">
        <v>51526.9</v>
      </c>
      <c r="C18" s="245">
        <v>25767.46516</v>
      </c>
      <c r="D18" s="245">
        <v>50.007792357001875</v>
      </c>
      <c r="E18" s="245">
        <v>31485.599999999999</v>
      </c>
      <c r="F18" s="245">
        <v>14375.63774</v>
      </c>
      <c r="G18" s="245">
        <v>45.657817351424143</v>
      </c>
      <c r="H18" s="245">
        <v>3581.5</v>
      </c>
      <c r="I18" s="245">
        <v>1590.2164399999999</v>
      </c>
      <c r="J18" s="245">
        <v>44.400849923216533</v>
      </c>
      <c r="K18" s="245">
        <v>1080.7</v>
      </c>
      <c r="L18" s="245">
        <v>675.53268999999989</v>
      </c>
      <c r="M18" s="247">
        <v>62.508808179883395</v>
      </c>
      <c r="N18" s="245">
        <v>9134</v>
      </c>
      <c r="O18" s="245">
        <v>6002.3395899999996</v>
      </c>
      <c r="P18" s="247">
        <v>65.714249945259468</v>
      </c>
      <c r="Q18" s="245">
        <v>210</v>
      </c>
      <c r="R18" s="245">
        <v>211.88377</v>
      </c>
      <c r="S18" s="248">
        <v>100.89703333333333</v>
      </c>
    </row>
    <row r="19" spans="1:19" x14ac:dyDescent="0.25">
      <c r="A19" s="155" t="s">
        <v>276</v>
      </c>
      <c r="B19" s="245">
        <v>193866.09</v>
      </c>
      <c r="C19" s="245">
        <v>78776.598919999989</v>
      </c>
      <c r="D19" s="247">
        <v>40.634542595871196</v>
      </c>
      <c r="E19" s="245">
        <v>104940.6</v>
      </c>
      <c r="F19" s="245">
        <v>46968.492509999996</v>
      </c>
      <c r="G19" s="245">
        <v>44.757217425858059</v>
      </c>
      <c r="H19" s="245">
        <v>31597.074000000001</v>
      </c>
      <c r="I19" s="245">
        <v>14852.379220000001</v>
      </c>
      <c r="J19" s="245">
        <v>47.005552539453504</v>
      </c>
      <c r="K19" s="245">
        <v>3190.8</v>
      </c>
      <c r="L19" s="245">
        <v>553.79555000000005</v>
      </c>
      <c r="M19" s="245">
        <v>17.356009464711047</v>
      </c>
      <c r="N19" s="245">
        <v>17164</v>
      </c>
      <c r="O19" s="245">
        <v>8985.7065299999995</v>
      </c>
      <c r="P19" s="245">
        <v>52.352053891866696</v>
      </c>
      <c r="Q19" s="245">
        <v>733</v>
      </c>
      <c r="R19" s="245">
        <v>290.47146000000004</v>
      </c>
      <c r="S19" s="246">
        <v>39.627757162346526</v>
      </c>
    </row>
    <row r="20" spans="1:19" x14ac:dyDescent="0.25">
      <c r="A20" s="155" t="s">
        <v>277</v>
      </c>
      <c r="B20" s="245">
        <v>265192.00699999998</v>
      </c>
      <c r="C20" s="245">
        <v>113380.30748999999</v>
      </c>
      <c r="D20" s="245">
        <v>42.754044050053139</v>
      </c>
      <c r="E20" s="245">
        <v>148978</v>
      </c>
      <c r="F20" s="245">
        <v>73565.042760000011</v>
      </c>
      <c r="G20" s="245">
        <v>49.379802897072061</v>
      </c>
      <c r="H20" s="245">
        <v>31044</v>
      </c>
      <c r="I20" s="245">
        <v>15371.417160000001</v>
      </c>
      <c r="J20" s="245">
        <v>49.514937379203715</v>
      </c>
      <c r="K20" s="245">
        <v>18823</v>
      </c>
      <c r="L20" s="245">
        <v>4393.4560000000001</v>
      </c>
      <c r="M20" s="245">
        <v>23.340891462572387</v>
      </c>
      <c r="N20" s="245">
        <v>48016.607000000004</v>
      </c>
      <c r="O20" s="245">
        <v>11152.460050000002</v>
      </c>
      <c r="P20" s="247">
        <v>23.226255970147996</v>
      </c>
      <c r="Q20" s="245">
        <v>3270</v>
      </c>
      <c r="R20" s="245">
        <v>1729.48498</v>
      </c>
      <c r="S20" s="246">
        <v>52.889448929663601</v>
      </c>
    </row>
    <row r="21" spans="1:19" x14ac:dyDescent="0.25">
      <c r="A21" s="155" t="s">
        <v>278</v>
      </c>
      <c r="B21" s="245">
        <v>243559.00619999997</v>
      </c>
      <c r="C21" s="245">
        <v>109911.36045000001</v>
      </c>
      <c r="D21" s="245">
        <v>45.127200248035834</v>
      </c>
      <c r="E21" s="245">
        <v>136784.6</v>
      </c>
      <c r="F21" s="245">
        <v>65945.296119999999</v>
      </c>
      <c r="G21" s="245">
        <v>48.211053086385455</v>
      </c>
      <c r="H21" s="245">
        <v>27209</v>
      </c>
      <c r="I21" s="245">
        <v>13169.98209</v>
      </c>
      <c r="J21" s="245">
        <v>48.403036090999308</v>
      </c>
      <c r="K21" s="245">
        <v>14071.13</v>
      </c>
      <c r="L21" s="245">
        <v>4428.7045499999995</v>
      </c>
      <c r="M21" s="245">
        <v>31.473695076372685</v>
      </c>
      <c r="N21" s="245">
        <v>26807.098539999999</v>
      </c>
      <c r="O21" s="245">
        <v>9753.209060000001</v>
      </c>
      <c r="P21" s="245">
        <v>36.382934339002887</v>
      </c>
      <c r="Q21" s="245">
        <v>18123.21227</v>
      </c>
      <c r="R21" s="245">
        <v>4385.6020799999997</v>
      </c>
      <c r="S21" s="246">
        <v>24.198812079576221</v>
      </c>
    </row>
    <row r="22" spans="1:19" x14ac:dyDescent="0.25">
      <c r="A22" s="155" t="s">
        <v>279</v>
      </c>
      <c r="B22" s="245">
        <v>156414.10397999999</v>
      </c>
      <c r="C22" s="245">
        <v>72742.063099999999</v>
      </c>
      <c r="D22" s="245">
        <v>46.506076657448503</v>
      </c>
      <c r="E22" s="245">
        <v>95760</v>
      </c>
      <c r="F22" s="245">
        <v>43401.151149999998</v>
      </c>
      <c r="G22" s="245">
        <v>45.322839546783619</v>
      </c>
      <c r="H22" s="245">
        <v>13298.3961</v>
      </c>
      <c r="I22" s="245">
        <v>6014.8386</v>
      </c>
      <c r="J22" s="245">
        <v>45.229804818341968</v>
      </c>
      <c r="K22" s="245">
        <v>10460.4</v>
      </c>
      <c r="L22" s="245">
        <v>2088.9407299999998</v>
      </c>
      <c r="M22" s="245">
        <v>19.969989006156549</v>
      </c>
      <c r="N22" s="245">
        <v>12055.95277</v>
      </c>
      <c r="O22" s="245">
        <v>7016.0593099999996</v>
      </c>
      <c r="P22" s="245">
        <v>58.195809521241173</v>
      </c>
      <c r="Q22" s="245">
        <v>2218.924</v>
      </c>
      <c r="R22" s="245">
        <v>1488.25848</v>
      </c>
      <c r="S22" s="246">
        <v>67.071178643342449</v>
      </c>
    </row>
    <row r="23" spans="1:19" x14ac:dyDescent="0.25">
      <c r="A23" s="155" t="s">
        <v>280</v>
      </c>
      <c r="B23" s="245">
        <v>343522.31422999996</v>
      </c>
      <c r="C23" s="245">
        <v>157563.70966999998</v>
      </c>
      <c r="D23" s="245">
        <v>45.867096006027047</v>
      </c>
      <c r="E23" s="245">
        <v>194612.32199999999</v>
      </c>
      <c r="F23" s="245">
        <v>94532.290219999995</v>
      </c>
      <c r="G23" s="245">
        <v>48.574668473458736</v>
      </c>
      <c r="H23" s="245">
        <v>27866.93045</v>
      </c>
      <c r="I23" s="245">
        <v>12890.930980000001</v>
      </c>
      <c r="J23" s="245">
        <v>46.258883816175747</v>
      </c>
      <c r="K23" s="245">
        <v>38704.29567</v>
      </c>
      <c r="L23" s="245">
        <v>14094.51334</v>
      </c>
      <c r="M23" s="245">
        <v>36.415888975664181</v>
      </c>
      <c r="N23" s="245">
        <v>47944.387920000001</v>
      </c>
      <c r="O23" s="245">
        <v>14242.895060000001</v>
      </c>
      <c r="P23" s="247">
        <v>29.707116260959872</v>
      </c>
      <c r="Q23" s="245">
        <v>7306.85</v>
      </c>
      <c r="R23" s="245">
        <v>8945.9762200000005</v>
      </c>
      <c r="S23" s="248">
        <v>122.43273394143851</v>
      </c>
    </row>
    <row r="24" spans="1:19" x14ac:dyDescent="0.25">
      <c r="A24" s="155" t="s">
        <v>281</v>
      </c>
      <c r="B24" s="245">
        <v>324160.20265999995</v>
      </c>
      <c r="C24" s="245">
        <v>158817.30156999998</v>
      </c>
      <c r="D24" s="245">
        <v>48.993460723054199</v>
      </c>
      <c r="E24" s="245">
        <v>209123.6</v>
      </c>
      <c r="F24" s="245">
        <v>114837.74235</v>
      </c>
      <c r="G24" s="247">
        <v>54.913812859954596</v>
      </c>
      <c r="H24" s="245">
        <v>17209.599999999999</v>
      </c>
      <c r="I24" s="245">
        <v>3849.24386</v>
      </c>
      <c r="J24" s="247">
        <v>22.366840949237638</v>
      </c>
      <c r="K24" s="245">
        <v>27304</v>
      </c>
      <c r="L24" s="245">
        <v>11056.696320000001</v>
      </c>
      <c r="M24" s="245">
        <v>40.494785818927632</v>
      </c>
      <c r="N24" s="245">
        <v>29804.563999999998</v>
      </c>
      <c r="O24" s="245">
        <v>12249.653400000001</v>
      </c>
      <c r="P24" s="245">
        <v>41.099924830304516</v>
      </c>
      <c r="Q24" s="245">
        <v>6951.5418499999996</v>
      </c>
      <c r="R24" s="245">
        <v>6159.0880399999996</v>
      </c>
      <c r="S24" s="246">
        <v>88.60031591408746</v>
      </c>
    </row>
    <row r="25" spans="1:19" x14ac:dyDescent="0.25">
      <c r="A25" s="155" t="s">
        <v>282</v>
      </c>
      <c r="B25" s="245">
        <v>241215.527</v>
      </c>
      <c r="C25" s="245">
        <v>116010.68045</v>
      </c>
      <c r="D25" s="245">
        <v>48.094201021313189</v>
      </c>
      <c r="E25" s="245">
        <v>132780.90900000001</v>
      </c>
      <c r="F25" s="245">
        <v>66192.810840000006</v>
      </c>
      <c r="G25" s="245">
        <v>49.851150544541007</v>
      </c>
      <c r="H25" s="245">
        <v>23739.565999999999</v>
      </c>
      <c r="I25" s="245">
        <v>11287.37782</v>
      </c>
      <c r="J25" s="245">
        <v>47.546689859452357</v>
      </c>
      <c r="K25" s="245">
        <v>25131.973999999998</v>
      </c>
      <c r="L25" s="245">
        <v>7320.6053600000005</v>
      </c>
      <c r="M25" s="245">
        <v>29.128652448868522</v>
      </c>
      <c r="N25" s="245">
        <v>24473.598000000002</v>
      </c>
      <c r="O25" s="245">
        <v>12089.990830000001</v>
      </c>
      <c r="P25" s="245">
        <v>49.400136547147667</v>
      </c>
      <c r="Q25" s="245">
        <v>5428.2</v>
      </c>
      <c r="R25" s="245">
        <v>4235.35178</v>
      </c>
      <c r="S25" s="246">
        <v>78.024976603662367</v>
      </c>
    </row>
    <row r="26" spans="1:19" x14ac:dyDescent="0.25">
      <c r="A26" s="155" t="s">
        <v>283</v>
      </c>
      <c r="B26" s="245">
        <v>160925.49979</v>
      </c>
      <c r="C26" s="245">
        <v>77211.561079999999</v>
      </c>
      <c r="D26" s="245">
        <v>47.979693200118909</v>
      </c>
      <c r="E26" s="245">
        <v>75288</v>
      </c>
      <c r="F26" s="245">
        <v>34303.536409999993</v>
      </c>
      <c r="G26" s="245">
        <v>45.563086295292734</v>
      </c>
      <c r="H26" s="245">
        <v>18023</v>
      </c>
      <c r="I26" s="245">
        <v>8698.1183499999988</v>
      </c>
      <c r="J26" s="245">
        <v>48.261212617211335</v>
      </c>
      <c r="K26" s="245">
        <v>12194</v>
      </c>
      <c r="L26" s="245">
        <v>2954.7076099999999</v>
      </c>
      <c r="M26" s="245">
        <v>24.230831638510743</v>
      </c>
      <c r="N26" s="245">
        <v>15635.848599999999</v>
      </c>
      <c r="O26" s="245">
        <v>8412.7357899999988</v>
      </c>
      <c r="P26" s="245">
        <v>53.80415227351331</v>
      </c>
      <c r="Q26" s="245">
        <v>10528.73</v>
      </c>
      <c r="R26" s="245">
        <v>7984.1080400000001</v>
      </c>
      <c r="S26" s="246">
        <v>75.831634394651587</v>
      </c>
    </row>
    <row r="27" spans="1:19" x14ac:dyDescent="0.25">
      <c r="A27" s="155" t="s">
        <v>284</v>
      </c>
      <c r="B27" s="245">
        <v>83421.558000000005</v>
      </c>
      <c r="C27" s="245">
        <v>34910.106420000004</v>
      </c>
      <c r="D27" s="245">
        <v>41.847823580566548</v>
      </c>
      <c r="E27" s="245">
        <v>35743</v>
      </c>
      <c r="F27" s="245">
        <v>16973.21211</v>
      </c>
      <c r="G27" s="245">
        <v>47.486814509134653</v>
      </c>
      <c r="H27" s="245">
        <v>8997.5</v>
      </c>
      <c r="I27" s="245">
        <v>4364.35419</v>
      </c>
      <c r="J27" s="245">
        <v>48.506298305084748</v>
      </c>
      <c r="K27" s="245">
        <v>11866</v>
      </c>
      <c r="L27" s="245">
        <v>2107.6925499999998</v>
      </c>
      <c r="M27" s="245">
        <v>17.76245196359346</v>
      </c>
      <c r="N27" s="245">
        <v>13125.2</v>
      </c>
      <c r="O27" s="245">
        <v>5108.1208499999993</v>
      </c>
      <c r="P27" s="245">
        <v>38.918422957364449</v>
      </c>
      <c r="Q27" s="245">
        <v>467</v>
      </c>
      <c r="R27" s="245">
        <v>373.96454999999997</v>
      </c>
      <c r="S27" s="246">
        <v>80.078062098501064</v>
      </c>
    </row>
    <row r="28" spans="1:19" x14ac:dyDescent="0.25">
      <c r="A28" s="155" t="s">
        <v>285</v>
      </c>
      <c r="B28" s="245">
        <v>4299488.9356700005</v>
      </c>
      <c r="C28" s="245">
        <v>1986416.8298699998</v>
      </c>
      <c r="D28" s="245">
        <v>46.201231346126285</v>
      </c>
      <c r="E28" s="245">
        <v>2891074.5</v>
      </c>
      <c r="F28" s="245">
        <v>1276040.0784200002</v>
      </c>
      <c r="G28" s="245">
        <v>44.137225741502</v>
      </c>
      <c r="H28" s="245">
        <v>499300</v>
      </c>
      <c r="I28" s="245">
        <v>236488.95021000001</v>
      </c>
      <c r="J28" s="245">
        <v>47.364099781694371</v>
      </c>
      <c r="K28" s="245">
        <v>218546</v>
      </c>
      <c r="L28" s="245">
        <v>76213.248630000002</v>
      </c>
      <c r="M28" s="245">
        <v>34.872863667145587</v>
      </c>
      <c r="N28" s="245">
        <v>341583.69400000002</v>
      </c>
      <c r="O28" s="245">
        <v>173361.38356000002</v>
      </c>
      <c r="P28" s="245">
        <v>50.752242160599152</v>
      </c>
      <c r="Q28" s="245">
        <v>143613.342</v>
      </c>
      <c r="R28" s="245">
        <v>79579.300540000011</v>
      </c>
      <c r="S28" s="246">
        <v>55.412191814323215</v>
      </c>
    </row>
    <row r="29" spans="1:19" x14ac:dyDescent="0.25">
      <c r="A29" s="155" t="s">
        <v>286</v>
      </c>
      <c r="B29" s="245">
        <v>3318159.3681799998</v>
      </c>
      <c r="C29" s="245">
        <v>1496278.64857</v>
      </c>
      <c r="D29" s="245">
        <v>45.093634227421219</v>
      </c>
      <c r="E29" s="245">
        <v>2384248.7999999998</v>
      </c>
      <c r="F29" s="245">
        <v>1098666.5893599999</v>
      </c>
      <c r="G29" s="245">
        <v>46.080198902060893</v>
      </c>
      <c r="H29" s="245">
        <v>175235.3</v>
      </c>
      <c r="I29" s="245">
        <v>78431.146180000011</v>
      </c>
      <c r="J29" s="245">
        <v>44.757618002765433</v>
      </c>
      <c r="K29" s="245">
        <v>225049.3</v>
      </c>
      <c r="L29" s="245">
        <v>60350.39503</v>
      </c>
      <c r="M29" s="245">
        <v>26.816521993181052</v>
      </c>
      <c r="N29" s="245">
        <v>196628.51</v>
      </c>
      <c r="O29" s="245">
        <v>79799.400260000009</v>
      </c>
      <c r="P29" s="245">
        <v>40.583840186756241</v>
      </c>
      <c r="Q29" s="245">
        <v>195145.93400000001</v>
      </c>
      <c r="R29" s="245">
        <v>141058.01993000001</v>
      </c>
      <c r="S29" s="246">
        <v>72.283350740989562</v>
      </c>
    </row>
    <row r="30" spans="1:19" x14ac:dyDescent="0.25">
      <c r="A30" s="155" t="s">
        <v>287</v>
      </c>
      <c r="B30" s="245">
        <v>656620.4</v>
      </c>
      <c r="C30" s="245">
        <v>329086.27538000001</v>
      </c>
      <c r="D30" s="245">
        <v>50.118192395484513</v>
      </c>
      <c r="E30" s="245">
        <v>409139.4</v>
      </c>
      <c r="F30" s="245">
        <v>210067.83781</v>
      </c>
      <c r="G30" s="245">
        <v>51.343829953800586</v>
      </c>
      <c r="H30" s="245">
        <v>71411</v>
      </c>
      <c r="I30" s="245">
        <v>41649.686759999997</v>
      </c>
      <c r="J30" s="247">
        <v>58.323909145649822</v>
      </c>
      <c r="K30" s="245">
        <v>56521.4</v>
      </c>
      <c r="L30" s="245">
        <v>18052.998960000001</v>
      </c>
      <c r="M30" s="245">
        <v>31.940112877600342</v>
      </c>
      <c r="N30" s="245">
        <v>57521.2</v>
      </c>
      <c r="O30" s="245">
        <v>25408.541440000001</v>
      </c>
      <c r="P30" s="245">
        <v>44.17248151985703</v>
      </c>
      <c r="Q30" s="245">
        <v>18556.599999999999</v>
      </c>
      <c r="R30" s="245">
        <v>8646.0143100000005</v>
      </c>
      <c r="S30" s="246">
        <v>46.592664119504661</v>
      </c>
    </row>
    <row r="31" spans="1:19" x14ac:dyDescent="0.25">
      <c r="A31" s="155" t="s">
        <v>288</v>
      </c>
      <c r="B31" s="245">
        <v>360903.1</v>
      </c>
      <c r="C31" s="245">
        <v>158266.82684999998</v>
      </c>
      <c r="D31" s="245">
        <v>43.852997341945795</v>
      </c>
      <c r="E31" s="245">
        <v>237731</v>
      </c>
      <c r="F31" s="245">
        <v>111465.44554</v>
      </c>
      <c r="G31" s="245">
        <v>46.887215188595512</v>
      </c>
      <c r="H31" s="245">
        <v>21863</v>
      </c>
      <c r="I31" s="245">
        <v>10904.56205</v>
      </c>
      <c r="J31" s="245">
        <v>49.876787494854327</v>
      </c>
      <c r="K31" s="245">
        <v>35984</v>
      </c>
      <c r="L31" s="245">
        <v>14557.44397</v>
      </c>
      <c r="M31" s="245">
        <v>40.45532450533571</v>
      </c>
      <c r="N31" s="245">
        <v>24784</v>
      </c>
      <c r="O31" s="245">
        <v>13328.136050000001</v>
      </c>
      <c r="P31" s="245">
        <v>53.77717902679148</v>
      </c>
      <c r="Q31" s="245">
        <v>640</v>
      </c>
      <c r="R31" s="245">
        <v>522.88282000000004</v>
      </c>
      <c r="S31" s="246">
        <v>81.700440624999999</v>
      </c>
    </row>
    <row r="32" spans="1:19" x14ac:dyDescent="0.25">
      <c r="A32" s="155" t="s">
        <v>289</v>
      </c>
      <c r="B32" s="245">
        <v>386818.51626999996</v>
      </c>
      <c r="C32" s="245">
        <v>193593.09661000001</v>
      </c>
      <c r="D32" s="245">
        <v>50.047525769131411</v>
      </c>
      <c r="E32" s="245">
        <v>271301.7</v>
      </c>
      <c r="F32" s="245">
        <v>141035.23768000002</v>
      </c>
      <c r="G32" s="245">
        <v>51.984649443774224</v>
      </c>
      <c r="H32" s="245">
        <v>29905</v>
      </c>
      <c r="I32" s="245">
        <v>14029.195300000001</v>
      </c>
      <c r="J32" s="245">
        <v>46.912540712255478</v>
      </c>
      <c r="K32" s="245">
        <v>33074</v>
      </c>
      <c r="L32" s="245">
        <v>12921.851189999999</v>
      </c>
      <c r="M32" s="245">
        <v>39.06951439196952</v>
      </c>
      <c r="N32" s="245">
        <v>25613.200000000001</v>
      </c>
      <c r="O32" s="245">
        <v>11485.794169999999</v>
      </c>
      <c r="P32" s="245">
        <v>44.843261170021705</v>
      </c>
      <c r="Q32" s="245">
        <v>5488.3</v>
      </c>
      <c r="R32" s="245">
        <v>4361.8278300000002</v>
      </c>
      <c r="S32" s="246">
        <v>79.475025599912541</v>
      </c>
    </row>
    <row r="33" spans="1:19" x14ac:dyDescent="0.25">
      <c r="A33" s="155" t="s">
        <v>290</v>
      </c>
      <c r="B33" s="245">
        <v>538151.80000000005</v>
      </c>
      <c r="C33" s="245">
        <v>214176.64869999999</v>
      </c>
      <c r="D33" s="247">
        <v>39.798556596856123</v>
      </c>
      <c r="E33" s="245">
        <v>391034</v>
      </c>
      <c r="F33" s="245">
        <v>148173.54827</v>
      </c>
      <c r="G33" s="247">
        <v>37.892753128883932</v>
      </c>
      <c r="H33" s="245">
        <v>17215</v>
      </c>
      <c r="I33" s="245">
        <v>8249.6489600000004</v>
      </c>
      <c r="J33" s="245">
        <v>47.92128353180366</v>
      </c>
      <c r="K33" s="245">
        <v>16686</v>
      </c>
      <c r="L33" s="245">
        <v>8213.002410000001</v>
      </c>
      <c r="M33" s="247">
        <v>49.220918194893926</v>
      </c>
      <c r="N33" s="245">
        <v>52224</v>
      </c>
      <c r="O33" s="245">
        <v>25622.977199999998</v>
      </c>
      <c r="P33" s="245">
        <v>49.063605238970581</v>
      </c>
      <c r="Q33" s="245">
        <v>652</v>
      </c>
      <c r="R33" s="245">
        <v>795.38919999999996</v>
      </c>
      <c r="S33" s="248">
        <v>121.99220858895706</v>
      </c>
    </row>
    <row r="34" spans="1:19" x14ac:dyDescent="0.25">
      <c r="A34" s="155" t="s">
        <v>291</v>
      </c>
      <c r="B34" s="245">
        <v>103659.67164</v>
      </c>
      <c r="C34" s="245">
        <v>45427.210009999995</v>
      </c>
      <c r="D34" s="245">
        <v>43.823416851795841</v>
      </c>
      <c r="E34" s="245">
        <v>102694.39999999999</v>
      </c>
      <c r="F34" s="245">
        <v>45154.466509999998</v>
      </c>
      <c r="G34" s="245">
        <v>43.969745682335159</v>
      </c>
      <c r="H34" s="245">
        <v>34.700000000000003</v>
      </c>
      <c r="I34" s="245">
        <v>17.841000000000001</v>
      </c>
      <c r="J34" s="245">
        <v>51.414985590778095</v>
      </c>
      <c r="K34" s="245">
        <v>200</v>
      </c>
      <c r="L34" s="245">
        <v>86.700999999999993</v>
      </c>
      <c r="M34" s="245">
        <v>43.350499999999997</v>
      </c>
      <c r="N34" s="245">
        <v>223.57164</v>
      </c>
      <c r="O34" s="245">
        <v>84.99</v>
      </c>
      <c r="P34" s="245">
        <v>38.014660535656489</v>
      </c>
      <c r="Q34" s="245">
        <v>0</v>
      </c>
      <c r="R34" s="245">
        <v>0</v>
      </c>
      <c r="S34" s="252" t="s">
        <v>35</v>
      </c>
    </row>
    <row r="35" spans="1:19" s="234" customFormat="1" ht="13.8" thickBot="1" x14ac:dyDescent="0.3">
      <c r="A35" s="249" t="s">
        <v>292</v>
      </c>
      <c r="B35" s="250">
        <v>13129111.53225</v>
      </c>
      <c r="C35" s="250">
        <v>6055477.0346399993</v>
      </c>
      <c r="D35" s="250">
        <v>46.12251956094277</v>
      </c>
      <c r="E35" s="250">
        <v>8594994.8186900001</v>
      </c>
      <c r="F35" s="250">
        <v>3972988.340820001</v>
      </c>
      <c r="G35" s="250">
        <v>46.22444137116468</v>
      </c>
      <c r="H35" s="250">
        <v>1152006.1575499999</v>
      </c>
      <c r="I35" s="250">
        <v>549467.49089000013</v>
      </c>
      <c r="J35" s="250">
        <v>47.696575863671278</v>
      </c>
      <c r="K35" s="250">
        <v>877037.77167000005</v>
      </c>
      <c r="L35" s="250">
        <v>270636.81481000001</v>
      </c>
      <c r="M35" s="250">
        <v>30.858056922071945</v>
      </c>
      <c r="N35" s="250">
        <v>1081522.8930899999</v>
      </c>
      <c r="O35" s="250">
        <v>495149.73894000013</v>
      </c>
      <c r="P35" s="250">
        <v>45.782640580572142</v>
      </c>
      <c r="Q35" s="250">
        <v>486063.56735999999</v>
      </c>
      <c r="R35" s="250">
        <v>319739.28396000003</v>
      </c>
      <c r="S35" s="251">
        <v>65.781372114891937</v>
      </c>
    </row>
    <row r="36" spans="1:19" ht="13.8" thickTop="1" x14ac:dyDescent="0.25"/>
  </sheetData>
  <mergeCells count="10">
    <mergeCell ref="Q1:S1"/>
    <mergeCell ref="A3:S3"/>
    <mergeCell ref="A5:A7"/>
    <mergeCell ref="B5:D6"/>
    <mergeCell ref="E5:S5"/>
    <mergeCell ref="E6:G6"/>
    <mergeCell ref="H6:J6"/>
    <mergeCell ref="K6:M6"/>
    <mergeCell ref="N6:P6"/>
    <mergeCell ref="Q6:S6"/>
  </mergeCells>
  <pageMargins left="0.39370078740157483" right="0.39370078740157483" top="0.74803149606299213" bottom="0.59055118110236227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6"/>
  <sheetViews>
    <sheetView zoomScaleNormal="100" workbookViewId="0">
      <selection activeCell="AH6" sqref="AH6"/>
    </sheetView>
  </sheetViews>
  <sheetFormatPr defaultColWidth="9.109375" defaultRowHeight="13.2" x14ac:dyDescent="0.25"/>
  <cols>
    <col min="1" max="1" width="21" style="235" bestFit="1" customWidth="1"/>
    <col min="2" max="3" width="15" style="233" hidden="1" customWidth="1"/>
    <col min="4" max="4" width="12.33203125" style="233" customWidth="1"/>
    <col min="5" max="6" width="9.109375" style="233" hidden="1" customWidth="1"/>
    <col min="7" max="7" width="11.33203125" style="233" bestFit="1" customWidth="1"/>
    <col min="8" max="9" width="9.109375" style="233" hidden="1" customWidth="1"/>
    <col min="10" max="10" width="11.33203125" style="233" bestFit="1" customWidth="1"/>
    <col min="11" max="12" width="9.109375" style="233" hidden="1" customWidth="1"/>
    <col min="13" max="13" width="9.6640625" style="233" bestFit="1" customWidth="1"/>
    <col min="14" max="14" width="10" style="233" hidden="1" customWidth="1"/>
    <col min="15" max="15" width="9.109375" style="233" hidden="1" customWidth="1"/>
    <col min="16" max="16" width="8.6640625" style="233" bestFit="1" customWidth="1"/>
    <col min="17" max="18" width="9.109375" style="233" hidden="1" customWidth="1"/>
    <col min="19" max="19" width="12.109375" style="233" customWidth="1"/>
    <col min="20" max="21" width="9.109375" style="233" hidden="1" customWidth="1"/>
    <col min="22" max="22" width="11.33203125" style="233" bestFit="1" customWidth="1"/>
    <col min="23" max="24" width="9.109375" style="233" hidden="1" customWidth="1"/>
    <col min="25" max="25" width="11.33203125" style="233" bestFit="1" customWidth="1"/>
    <col min="26" max="27" width="9.109375" style="233" hidden="1" customWidth="1"/>
    <col min="28" max="28" width="9.6640625" style="233" bestFit="1" customWidth="1"/>
    <col min="29" max="30" width="9.109375" style="233" hidden="1" customWidth="1"/>
    <col min="31" max="31" width="8.6640625" style="233" bestFit="1" customWidth="1"/>
    <col min="32" max="33" width="7.33203125" style="233" bestFit="1" customWidth="1"/>
    <col min="34" max="34" width="8.109375" style="233" bestFit="1" customWidth="1"/>
    <col min="35" max="35" width="7.33203125" style="233" bestFit="1" customWidth="1"/>
    <col min="36" max="36" width="9.109375" style="233" customWidth="1"/>
    <col min="37" max="16384" width="9.109375" style="233"/>
  </cols>
  <sheetData>
    <row r="1" spans="1:36" ht="21.75" customHeight="1" x14ac:dyDescent="0.25">
      <c r="AC1" s="370" t="s">
        <v>308</v>
      </c>
      <c r="AD1" s="370"/>
      <c r="AE1" s="370"/>
      <c r="AF1" s="370"/>
      <c r="AG1" s="370"/>
      <c r="AH1" s="370"/>
      <c r="AI1" s="370"/>
      <c r="AJ1" s="370"/>
    </row>
    <row r="2" spans="1:36" s="235" customFormat="1" ht="38.25" customHeight="1" x14ac:dyDescent="0.25">
      <c r="A2" s="375" t="s">
        <v>496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5"/>
      <c r="AC2" s="375"/>
      <c r="AD2" s="375"/>
      <c r="AE2" s="375"/>
      <c r="AF2" s="375"/>
      <c r="AG2" s="375"/>
      <c r="AH2" s="375"/>
      <c r="AI2" s="375"/>
      <c r="AJ2" s="375"/>
    </row>
    <row r="3" spans="1:36" s="235" customFormat="1" x14ac:dyDescent="0.25"/>
    <row r="4" spans="1:36" s="235" customFormat="1" ht="13.8" customHeight="1" thickBot="1" x14ac:dyDescent="0.3">
      <c r="AC4" s="280"/>
      <c r="AD4" s="280"/>
      <c r="AE4" s="280"/>
      <c r="AJ4" s="281" t="s">
        <v>309</v>
      </c>
    </row>
    <row r="5" spans="1:36" s="268" customFormat="1" ht="13.5" customHeight="1" thickTop="1" x14ac:dyDescent="0.25">
      <c r="A5" s="376" t="s">
        <v>1</v>
      </c>
      <c r="B5" s="378" t="s">
        <v>301</v>
      </c>
      <c r="C5" s="378"/>
      <c r="D5" s="380" t="s">
        <v>310</v>
      </c>
      <c r="E5" s="380" t="s">
        <v>311</v>
      </c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80"/>
      <c r="Q5" s="378" t="s">
        <v>301</v>
      </c>
      <c r="R5" s="378"/>
      <c r="S5" s="380" t="s">
        <v>312</v>
      </c>
      <c r="T5" s="380" t="s">
        <v>311</v>
      </c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 t="s">
        <v>313</v>
      </c>
      <c r="AG5" s="380"/>
      <c r="AH5" s="380"/>
      <c r="AI5" s="380"/>
      <c r="AJ5" s="381"/>
    </row>
    <row r="6" spans="1:36" s="268" customFormat="1" ht="39.75" customHeight="1" x14ac:dyDescent="0.25">
      <c r="A6" s="377"/>
      <c r="B6" s="379"/>
      <c r="C6" s="379"/>
      <c r="D6" s="374"/>
      <c r="E6" s="374" t="s">
        <v>314</v>
      </c>
      <c r="F6" s="374"/>
      <c r="G6" s="374"/>
      <c r="H6" s="374" t="s">
        <v>315</v>
      </c>
      <c r="I6" s="374"/>
      <c r="J6" s="374"/>
      <c r="K6" s="374" t="s">
        <v>316</v>
      </c>
      <c r="L6" s="374"/>
      <c r="M6" s="374"/>
      <c r="N6" s="374" t="s">
        <v>317</v>
      </c>
      <c r="O6" s="374"/>
      <c r="P6" s="374"/>
      <c r="Q6" s="379"/>
      <c r="R6" s="379"/>
      <c r="S6" s="374"/>
      <c r="T6" s="374" t="s">
        <v>314</v>
      </c>
      <c r="U6" s="374"/>
      <c r="V6" s="374"/>
      <c r="W6" s="374" t="s">
        <v>315</v>
      </c>
      <c r="X6" s="374"/>
      <c r="Y6" s="374"/>
      <c r="Z6" s="374" t="s">
        <v>316</v>
      </c>
      <c r="AA6" s="374"/>
      <c r="AB6" s="374"/>
      <c r="AC6" s="374" t="s">
        <v>317</v>
      </c>
      <c r="AD6" s="374"/>
      <c r="AE6" s="374"/>
      <c r="AF6" s="374" t="s">
        <v>301</v>
      </c>
      <c r="AG6" s="269" t="s">
        <v>318</v>
      </c>
      <c r="AH6" s="269" t="s">
        <v>319</v>
      </c>
      <c r="AI6" s="269" t="s">
        <v>320</v>
      </c>
      <c r="AJ6" s="270" t="s">
        <v>317</v>
      </c>
    </row>
    <row r="7" spans="1:36" s="268" customFormat="1" ht="12.75" hidden="1" customHeight="1" x14ac:dyDescent="0.25">
      <c r="A7" s="377"/>
      <c r="B7" s="271" t="s">
        <v>321</v>
      </c>
      <c r="C7" s="271" t="s">
        <v>322</v>
      </c>
      <c r="D7" s="374"/>
      <c r="E7" s="271" t="s">
        <v>321</v>
      </c>
      <c r="F7" s="271" t="s">
        <v>322</v>
      </c>
      <c r="G7" s="269"/>
      <c r="H7" s="271" t="s">
        <v>321</v>
      </c>
      <c r="I7" s="271" t="s">
        <v>322</v>
      </c>
      <c r="J7" s="269"/>
      <c r="K7" s="271" t="s">
        <v>321</v>
      </c>
      <c r="L7" s="271" t="s">
        <v>322</v>
      </c>
      <c r="M7" s="269"/>
      <c r="N7" s="271" t="s">
        <v>321</v>
      </c>
      <c r="O7" s="271" t="s">
        <v>322</v>
      </c>
      <c r="P7" s="269"/>
      <c r="Q7" s="271" t="s">
        <v>321</v>
      </c>
      <c r="R7" s="271" t="s">
        <v>322</v>
      </c>
      <c r="S7" s="374"/>
      <c r="T7" s="271" t="s">
        <v>321</v>
      </c>
      <c r="U7" s="271" t="s">
        <v>322</v>
      </c>
      <c r="V7" s="269"/>
      <c r="W7" s="271" t="s">
        <v>321</v>
      </c>
      <c r="X7" s="271" t="s">
        <v>322</v>
      </c>
      <c r="Y7" s="269"/>
      <c r="Z7" s="271" t="s">
        <v>321</v>
      </c>
      <c r="AA7" s="271" t="s">
        <v>322</v>
      </c>
      <c r="AB7" s="269"/>
      <c r="AC7" s="271" t="s">
        <v>321</v>
      </c>
      <c r="AD7" s="271" t="s">
        <v>322</v>
      </c>
      <c r="AE7" s="269"/>
      <c r="AF7" s="374"/>
      <c r="AG7" s="272"/>
      <c r="AH7" s="272"/>
      <c r="AI7" s="272"/>
      <c r="AJ7" s="273"/>
    </row>
    <row r="8" spans="1:36" s="260" customFormat="1" ht="10.199999999999999" x14ac:dyDescent="0.25">
      <c r="A8" s="274" t="s">
        <v>18</v>
      </c>
      <c r="B8" s="275"/>
      <c r="C8" s="275"/>
      <c r="D8" s="276">
        <v>1</v>
      </c>
      <c r="E8" s="275"/>
      <c r="F8" s="275"/>
      <c r="G8" s="276">
        <v>2</v>
      </c>
      <c r="H8" s="275"/>
      <c r="I8" s="275"/>
      <c r="J8" s="276">
        <v>3</v>
      </c>
      <c r="K8" s="275"/>
      <c r="L8" s="275"/>
      <c r="M8" s="276">
        <v>4</v>
      </c>
      <c r="N8" s="275"/>
      <c r="O8" s="275"/>
      <c r="P8" s="276">
        <v>5</v>
      </c>
      <c r="Q8" s="275"/>
      <c r="R8" s="275"/>
      <c r="S8" s="276">
        <v>6</v>
      </c>
      <c r="T8" s="275"/>
      <c r="U8" s="275"/>
      <c r="V8" s="276">
        <v>7</v>
      </c>
      <c r="W8" s="275"/>
      <c r="X8" s="275"/>
      <c r="Y8" s="276">
        <v>8</v>
      </c>
      <c r="Z8" s="275"/>
      <c r="AA8" s="275"/>
      <c r="AB8" s="276">
        <v>9</v>
      </c>
      <c r="AC8" s="275"/>
      <c r="AD8" s="275"/>
      <c r="AE8" s="276">
        <v>10</v>
      </c>
      <c r="AF8" s="276">
        <v>11</v>
      </c>
      <c r="AG8" s="276">
        <v>12</v>
      </c>
      <c r="AH8" s="276">
        <v>13</v>
      </c>
      <c r="AI8" s="276">
        <v>14</v>
      </c>
      <c r="AJ8" s="277">
        <v>15</v>
      </c>
    </row>
    <row r="9" spans="1:36" s="232" customFormat="1" x14ac:dyDescent="0.25">
      <c r="A9" s="155" t="s">
        <v>266</v>
      </c>
      <c r="B9" s="278">
        <v>0</v>
      </c>
      <c r="C9" s="278">
        <v>525573590</v>
      </c>
      <c r="D9" s="40">
        <v>525573.59</v>
      </c>
      <c r="E9" s="278">
        <v>0</v>
      </c>
      <c r="F9" s="278">
        <v>151164323.84999999</v>
      </c>
      <c r="G9" s="40">
        <v>151164.32384999999</v>
      </c>
      <c r="H9" s="278">
        <v>0</v>
      </c>
      <c r="I9" s="278">
        <v>331087366.57999998</v>
      </c>
      <c r="J9" s="40">
        <v>331087.36657999997</v>
      </c>
      <c r="K9" s="278">
        <v>0</v>
      </c>
      <c r="L9" s="278">
        <v>42710800</v>
      </c>
      <c r="M9" s="40">
        <v>42710.8</v>
      </c>
      <c r="N9" s="278">
        <v>0</v>
      </c>
      <c r="O9" s="278">
        <v>611099.56999999995</v>
      </c>
      <c r="P9" s="40">
        <v>611.09956999999997</v>
      </c>
      <c r="Q9" s="278">
        <v>0</v>
      </c>
      <c r="R9" s="278">
        <v>459074810.05000001</v>
      </c>
      <c r="S9" s="40">
        <v>459074.81005000003</v>
      </c>
      <c r="T9" s="278">
        <v>0</v>
      </c>
      <c r="U9" s="278">
        <v>66065861.130000003</v>
      </c>
      <c r="V9" s="40">
        <v>66065.861130000005</v>
      </c>
      <c r="W9" s="278">
        <v>0</v>
      </c>
      <c r="X9" s="278">
        <v>342748335.92000002</v>
      </c>
      <c r="Y9" s="40">
        <v>342748.33592000004</v>
      </c>
      <c r="Z9" s="278">
        <v>0</v>
      </c>
      <c r="AA9" s="278">
        <v>50196100</v>
      </c>
      <c r="AB9" s="40">
        <v>50196.1</v>
      </c>
      <c r="AC9" s="278">
        <v>0</v>
      </c>
      <c r="AD9" s="278">
        <v>64513</v>
      </c>
      <c r="AE9" s="40">
        <v>64.513000000000005</v>
      </c>
      <c r="AF9" s="40">
        <v>-12.652610636314492</v>
      </c>
      <c r="AG9" s="40">
        <v>-56.295335137702857</v>
      </c>
      <c r="AH9" s="40">
        <v>3.5220218338299105</v>
      </c>
      <c r="AI9" s="40">
        <v>17.525543890538216</v>
      </c>
      <c r="AJ9" s="41">
        <v>-89.443127901399109</v>
      </c>
    </row>
    <row r="10" spans="1:36" s="232" customFormat="1" x14ac:dyDescent="0.25">
      <c r="A10" s="155" t="s">
        <v>267</v>
      </c>
      <c r="B10" s="278">
        <v>0</v>
      </c>
      <c r="C10" s="278">
        <v>273169107.83999997</v>
      </c>
      <c r="D10" s="40">
        <v>273169.10783999995</v>
      </c>
      <c r="E10" s="278">
        <v>0</v>
      </c>
      <c r="F10" s="278">
        <v>95685601.060000002</v>
      </c>
      <c r="G10" s="40">
        <v>95685.601060000001</v>
      </c>
      <c r="H10" s="278">
        <v>0</v>
      </c>
      <c r="I10" s="278">
        <v>153779402.78</v>
      </c>
      <c r="J10" s="40">
        <v>153779.40278</v>
      </c>
      <c r="K10" s="278">
        <v>0</v>
      </c>
      <c r="L10" s="278">
        <v>23695300</v>
      </c>
      <c r="M10" s="40">
        <v>23695.3</v>
      </c>
      <c r="N10" s="278">
        <v>0</v>
      </c>
      <c r="O10" s="278">
        <v>8804</v>
      </c>
      <c r="P10" s="40">
        <v>8.8040000000000003</v>
      </c>
      <c r="Q10" s="278">
        <v>0</v>
      </c>
      <c r="R10" s="278">
        <v>278952057.81999999</v>
      </c>
      <c r="S10" s="40">
        <v>278952.05781999999</v>
      </c>
      <c r="T10" s="278">
        <v>0</v>
      </c>
      <c r="U10" s="278">
        <v>103899940.40000001</v>
      </c>
      <c r="V10" s="40">
        <v>103899.94040000001</v>
      </c>
      <c r="W10" s="278">
        <v>0</v>
      </c>
      <c r="X10" s="278">
        <v>148050265.41999999</v>
      </c>
      <c r="Y10" s="40">
        <v>148050.26541999998</v>
      </c>
      <c r="Z10" s="278">
        <v>0</v>
      </c>
      <c r="AA10" s="278">
        <v>22875600</v>
      </c>
      <c r="AB10" s="40">
        <v>22875.599999999999</v>
      </c>
      <c r="AC10" s="278">
        <v>0</v>
      </c>
      <c r="AD10" s="278">
        <v>4126252</v>
      </c>
      <c r="AE10" s="40">
        <v>4126.2520000000004</v>
      </c>
      <c r="AF10" s="40">
        <v>2.116985344985352</v>
      </c>
      <c r="AG10" s="40">
        <v>8.5847183369305213</v>
      </c>
      <c r="AH10" s="40">
        <v>-3.7255557353127813</v>
      </c>
      <c r="AI10" s="40">
        <v>-3.4593358176516062</v>
      </c>
      <c r="AJ10" s="41">
        <v>46767.923671058612</v>
      </c>
    </row>
    <row r="11" spans="1:36" s="232" customFormat="1" x14ac:dyDescent="0.25">
      <c r="A11" s="155" t="s">
        <v>268</v>
      </c>
      <c r="B11" s="278">
        <v>0</v>
      </c>
      <c r="C11" s="278">
        <v>181886723.15000001</v>
      </c>
      <c r="D11" s="40">
        <v>181886.72315000001</v>
      </c>
      <c r="E11" s="278">
        <v>0</v>
      </c>
      <c r="F11" s="278">
        <v>56069593.850000001</v>
      </c>
      <c r="G11" s="40">
        <v>56069.593850000005</v>
      </c>
      <c r="H11" s="278">
        <v>0</v>
      </c>
      <c r="I11" s="278">
        <v>110281019.3</v>
      </c>
      <c r="J11" s="40">
        <v>110281.0193</v>
      </c>
      <c r="K11" s="278">
        <v>0</v>
      </c>
      <c r="L11" s="278">
        <v>15213400</v>
      </c>
      <c r="M11" s="40">
        <v>15213.4</v>
      </c>
      <c r="N11" s="278">
        <v>0</v>
      </c>
      <c r="O11" s="278">
        <v>322710</v>
      </c>
      <c r="P11" s="40">
        <v>322.70999999999998</v>
      </c>
      <c r="Q11" s="278">
        <v>0</v>
      </c>
      <c r="R11" s="278">
        <v>175065367.97999999</v>
      </c>
      <c r="S11" s="40">
        <v>175065.36797999998</v>
      </c>
      <c r="T11" s="278">
        <v>0</v>
      </c>
      <c r="U11" s="278">
        <v>54118832</v>
      </c>
      <c r="V11" s="40">
        <v>54118.832000000002</v>
      </c>
      <c r="W11" s="278">
        <v>0</v>
      </c>
      <c r="X11" s="278">
        <v>107114949.98</v>
      </c>
      <c r="Y11" s="40">
        <v>107114.94998</v>
      </c>
      <c r="Z11" s="278">
        <v>0</v>
      </c>
      <c r="AA11" s="278">
        <v>13827400</v>
      </c>
      <c r="AB11" s="40">
        <v>13827.4</v>
      </c>
      <c r="AC11" s="278">
        <v>0</v>
      </c>
      <c r="AD11" s="278">
        <v>4186</v>
      </c>
      <c r="AE11" s="40">
        <v>4.1859999999999999</v>
      </c>
      <c r="AF11" s="40">
        <v>-3.7503315535431057</v>
      </c>
      <c r="AG11" s="40">
        <v>-3.479179562489378</v>
      </c>
      <c r="AH11" s="40">
        <v>-2.8709104613798218</v>
      </c>
      <c r="AI11" s="40">
        <v>-9.1103895250239901</v>
      </c>
      <c r="AJ11" s="41">
        <v>-98.702860153078618</v>
      </c>
    </row>
    <row r="12" spans="1:36" s="232" customFormat="1" x14ac:dyDescent="0.25">
      <c r="A12" s="155" t="s">
        <v>269</v>
      </c>
      <c r="B12" s="278">
        <v>0</v>
      </c>
      <c r="C12" s="278">
        <v>282398263.39999998</v>
      </c>
      <c r="D12" s="40">
        <v>282398.2634</v>
      </c>
      <c r="E12" s="278">
        <v>0</v>
      </c>
      <c r="F12" s="278">
        <v>102992289</v>
      </c>
      <c r="G12" s="40">
        <v>102992.289</v>
      </c>
      <c r="H12" s="278">
        <v>0</v>
      </c>
      <c r="I12" s="278">
        <v>150790138.40000001</v>
      </c>
      <c r="J12" s="40">
        <v>150790.1384</v>
      </c>
      <c r="K12" s="278">
        <v>0</v>
      </c>
      <c r="L12" s="278">
        <v>27206900</v>
      </c>
      <c r="M12" s="40">
        <v>27206.9</v>
      </c>
      <c r="N12" s="278">
        <v>0</v>
      </c>
      <c r="O12" s="278">
        <v>1408936</v>
      </c>
      <c r="P12" s="40">
        <v>1408.9359999999999</v>
      </c>
      <c r="Q12" s="278">
        <v>0</v>
      </c>
      <c r="R12" s="278">
        <v>236436921.59</v>
      </c>
      <c r="S12" s="40">
        <v>236436.92159000001</v>
      </c>
      <c r="T12" s="278">
        <v>0</v>
      </c>
      <c r="U12" s="278">
        <v>54734001</v>
      </c>
      <c r="V12" s="40">
        <v>54734.000999999997</v>
      </c>
      <c r="W12" s="278">
        <v>0</v>
      </c>
      <c r="X12" s="278">
        <v>151523965.59</v>
      </c>
      <c r="Y12" s="40">
        <v>151523.96559000001</v>
      </c>
      <c r="Z12" s="278">
        <v>0</v>
      </c>
      <c r="AA12" s="278">
        <v>30170500</v>
      </c>
      <c r="AB12" s="40">
        <v>30170.5</v>
      </c>
      <c r="AC12" s="278">
        <v>0</v>
      </c>
      <c r="AD12" s="278">
        <v>8455</v>
      </c>
      <c r="AE12" s="40">
        <v>8.4550000000000001</v>
      </c>
      <c r="AF12" s="40">
        <v>-16.275362764854734</v>
      </c>
      <c r="AG12" s="40">
        <v>-46.85621464340889</v>
      </c>
      <c r="AH12" s="40">
        <v>0.48665462992903485</v>
      </c>
      <c r="AI12" s="40">
        <v>10.892824981897974</v>
      </c>
      <c r="AJ12" s="41">
        <v>-99.399901769846181</v>
      </c>
    </row>
    <row r="13" spans="1:36" s="232" customFormat="1" x14ac:dyDescent="0.25">
      <c r="A13" s="155" t="s">
        <v>270</v>
      </c>
      <c r="B13" s="278">
        <v>0</v>
      </c>
      <c r="C13" s="278">
        <v>254321883.90000001</v>
      </c>
      <c r="D13" s="40">
        <v>254321.88390000002</v>
      </c>
      <c r="E13" s="278">
        <v>0</v>
      </c>
      <c r="F13" s="278">
        <v>95919285.349999994</v>
      </c>
      <c r="G13" s="40">
        <v>95919.285349999991</v>
      </c>
      <c r="H13" s="278">
        <v>0</v>
      </c>
      <c r="I13" s="278">
        <v>129023724.55</v>
      </c>
      <c r="J13" s="40">
        <v>129023.72455</v>
      </c>
      <c r="K13" s="278">
        <v>0</v>
      </c>
      <c r="L13" s="278">
        <v>29334200</v>
      </c>
      <c r="M13" s="40">
        <v>29334.2</v>
      </c>
      <c r="N13" s="278">
        <v>0</v>
      </c>
      <c r="O13" s="278">
        <v>44674</v>
      </c>
      <c r="P13" s="40">
        <v>44.673999999999999</v>
      </c>
      <c r="Q13" s="278">
        <v>0</v>
      </c>
      <c r="R13" s="278">
        <v>207473947.93000001</v>
      </c>
      <c r="S13" s="40">
        <v>207473.94792999999</v>
      </c>
      <c r="T13" s="278">
        <v>0</v>
      </c>
      <c r="U13" s="278">
        <v>40456133.399999999</v>
      </c>
      <c r="V13" s="40">
        <v>40456.133399999999</v>
      </c>
      <c r="W13" s="278">
        <v>0</v>
      </c>
      <c r="X13" s="278">
        <v>135084822.53</v>
      </c>
      <c r="Y13" s="40">
        <v>135084.82253</v>
      </c>
      <c r="Z13" s="278">
        <v>0</v>
      </c>
      <c r="AA13" s="278">
        <v>31862900</v>
      </c>
      <c r="AB13" s="40">
        <v>31862.9</v>
      </c>
      <c r="AC13" s="278">
        <v>0</v>
      </c>
      <c r="AD13" s="278">
        <v>70092</v>
      </c>
      <c r="AE13" s="40">
        <v>70.091999999999999</v>
      </c>
      <c r="AF13" s="40">
        <v>-18.420725441158154</v>
      </c>
      <c r="AG13" s="40">
        <v>-57.822732673226696</v>
      </c>
      <c r="AH13" s="40">
        <v>4.6976616131176598</v>
      </c>
      <c r="AI13" s="40">
        <v>8.6203134907377859</v>
      </c>
      <c r="AJ13" s="41">
        <v>56.896628911671229</v>
      </c>
    </row>
    <row r="14" spans="1:36" s="232" customFormat="1" x14ac:dyDescent="0.25">
      <c r="A14" s="155" t="s">
        <v>271</v>
      </c>
      <c r="B14" s="278">
        <v>0</v>
      </c>
      <c r="C14" s="278">
        <v>335621452.74000001</v>
      </c>
      <c r="D14" s="40">
        <v>335621.45274000004</v>
      </c>
      <c r="E14" s="278">
        <v>0</v>
      </c>
      <c r="F14" s="278">
        <v>142263933.05000001</v>
      </c>
      <c r="G14" s="40">
        <v>142263.93305000002</v>
      </c>
      <c r="H14" s="278">
        <v>0</v>
      </c>
      <c r="I14" s="278">
        <v>157671519.69</v>
      </c>
      <c r="J14" s="40">
        <v>157671.51968999999</v>
      </c>
      <c r="K14" s="278">
        <v>0</v>
      </c>
      <c r="L14" s="278">
        <v>35426400</v>
      </c>
      <c r="M14" s="40">
        <v>35426.400000000001</v>
      </c>
      <c r="N14" s="278">
        <v>0</v>
      </c>
      <c r="O14" s="278">
        <v>259600</v>
      </c>
      <c r="P14" s="40">
        <v>259.60000000000002</v>
      </c>
      <c r="Q14" s="278">
        <v>0</v>
      </c>
      <c r="R14" s="278">
        <v>380404385.95999998</v>
      </c>
      <c r="S14" s="40">
        <v>380404.38595999999</v>
      </c>
      <c r="T14" s="278">
        <v>0</v>
      </c>
      <c r="U14" s="278">
        <v>156411941.71000001</v>
      </c>
      <c r="V14" s="40">
        <v>156411.94171000001</v>
      </c>
      <c r="W14" s="278">
        <v>0</v>
      </c>
      <c r="X14" s="278">
        <v>176840015.25</v>
      </c>
      <c r="Y14" s="40">
        <v>176840.01525</v>
      </c>
      <c r="Z14" s="278">
        <v>0</v>
      </c>
      <c r="AA14" s="278">
        <v>42849600</v>
      </c>
      <c r="AB14" s="40">
        <v>42849.599999999999</v>
      </c>
      <c r="AC14" s="278">
        <v>0</v>
      </c>
      <c r="AD14" s="278">
        <v>4302829</v>
      </c>
      <c r="AE14" s="40">
        <v>4302.8289999999997</v>
      </c>
      <c r="AF14" s="40">
        <v>13.343286865125535</v>
      </c>
      <c r="AG14" s="40">
        <v>9.9449019555979419</v>
      </c>
      <c r="AH14" s="30">
        <v>12.157233974586802</v>
      </c>
      <c r="AI14" s="40">
        <v>20.953864914301192</v>
      </c>
      <c r="AJ14" s="41">
        <v>1557.4842064714944</v>
      </c>
    </row>
    <row r="15" spans="1:36" s="232" customFormat="1" x14ac:dyDescent="0.25">
      <c r="A15" s="155" t="s">
        <v>272</v>
      </c>
      <c r="B15" s="278">
        <v>0</v>
      </c>
      <c r="C15" s="278">
        <v>196973308.37</v>
      </c>
      <c r="D15" s="40">
        <v>196973.30837000001</v>
      </c>
      <c r="E15" s="278">
        <v>0</v>
      </c>
      <c r="F15" s="278">
        <v>33857172.229999997</v>
      </c>
      <c r="G15" s="40">
        <v>33857.172229999996</v>
      </c>
      <c r="H15" s="278">
        <v>0</v>
      </c>
      <c r="I15" s="278">
        <v>125508136.14</v>
      </c>
      <c r="J15" s="40">
        <v>125508.13614</v>
      </c>
      <c r="K15" s="278">
        <v>0</v>
      </c>
      <c r="L15" s="278">
        <v>37608000</v>
      </c>
      <c r="M15" s="40">
        <v>37608</v>
      </c>
      <c r="N15" s="278">
        <v>0</v>
      </c>
      <c r="O15" s="278">
        <v>0</v>
      </c>
      <c r="P15" s="40">
        <v>0</v>
      </c>
      <c r="Q15" s="278">
        <v>0</v>
      </c>
      <c r="R15" s="278">
        <v>196995836.72999999</v>
      </c>
      <c r="S15" s="40">
        <v>196995.83672999998</v>
      </c>
      <c r="T15" s="278">
        <v>0</v>
      </c>
      <c r="U15" s="278">
        <v>47155631.289999999</v>
      </c>
      <c r="V15" s="40">
        <v>47155.631289999998</v>
      </c>
      <c r="W15" s="278">
        <v>0</v>
      </c>
      <c r="X15" s="278">
        <v>128091105.44</v>
      </c>
      <c r="Y15" s="40">
        <v>128091.10544</v>
      </c>
      <c r="Z15" s="278">
        <v>0</v>
      </c>
      <c r="AA15" s="278">
        <v>21749100</v>
      </c>
      <c r="AB15" s="40">
        <v>21749.1</v>
      </c>
      <c r="AC15" s="278">
        <v>0</v>
      </c>
      <c r="AD15" s="278">
        <v>0</v>
      </c>
      <c r="AE15" s="40">
        <v>0</v>
      </c>
      <c r="AF15" s="40">
        <v>1.1437265376912364E-2</v>
      </c>
      <c r="AG15" s="40">
        <v>39.278115046526437</v>
      </c>
      <c r="AH15" s="40">
        <v>2.0580094481833271</v>
      </c>
      <c r="AI15" s="40">
        <v>-42.168953414167198</v>
      </c>
      <c r="AJ15" s="282" t="s">
        <v>35</v>
      </c>
    </row>
    <row r="16" spans="1:36" s="232" customFormat="1" x14ac:dyDescent="0.25">
      <c r="A16" s="155" t="s">
        <v>273</v>
      </c>
      <c r="B16" s="278">
        <v>0</v>
      </c>
      <c r="C16" s="278">
        <v>211388379.88999999</v>
      </c>
      <c r="D16" s="40">
        <v>211388.37988999998</v>
      </c>
      <c r="E16" s="278">
        <v>0</v>
      </c>
      <c r="F16" s="278">
        <v>70488892.319999993</v>
      </c>
      <c r="G16" s="40">
        <v>70488.892319999999</v>
      </c>
      <c r="H16" s="278">
        <v>0</v>
      </c>
      <c r="I16" s="278">
        <v>125316799.56999999</v>
      </c>
      <c r="J16" s="40">
        <v>125316.79956999999</v>
      </c>
      <c r="K16" s="278">
        <v>0</v>
      </c>
      <c r="L16" s="278">
        <v>14573500</v>
      </c>
      <c r="M16" s="40">
        <v>14573.5</v>
      </c>
      <c r="N16" s="278">
        <v>0</v>
      </c>
      <c r="O16" s="278">
        <v>1009188</v>
      </c>
      <c r="P16" s="40">
        <v>1009.188</v>
      </c>
      <c r="Q16" s="278">
        <v>0</v>
      </c>
      <c r="R16" s="278">
        <v>310877289.82999998</v>
      </c>
      <c r="S16" s="40">
        <v>310877.28982999997</v>
      </c>
      <c r="T16" s="278">
        <v>0</v>
      </c>
      <c r="U16" s="278">
        <v>160992045.55000001</v>
      </c>
      <c r="V16" s="40">
        <v>160992.04555000001</v>
      </c>
      <c r="W16" s="278">
        <v>0</v>
      </c>
      <c r="X16" s="278">
        <v>133063444.28</v>
      </c>
      <c r="Y16" s="40">
        <v>133063.44428</v>
      </c>
      <c r="Z16" s="278">
        <v>0</v>
      </c>
      <c r="AA16" s="278">
        <v>16821800</v>
      </c>
      <c r="AB16" s="40">
        <v>16821.8</v>
      </c>
      <c r="AC16" s="278">
        <v>0</v>
      </c>
      <c r="AD16" s="278">
        <v>0</v>
      </c>
      <c r="AE16" s="40">
        <v>0</v>
      </c>
      <c r="AF16" s="40">
        <v>47.064512246023611</v>
      </c>
      <c r="AG16" s="40">
        <v>128.39349612580207</v>
      </c>
      <c r="AH16" s="40">
        <v>6.1816490179936778</v>
      </c>
      <c r="AI16" s="40">
        <v>15.427316704978196</v>
      </c>
      <c r="AJ16" s="41">
        <v>-100</v>
      </c>
    </row>
    <row r="17" spans="1:36" s="232" customFormat="1" x14ac:dyDescent="0.25">
      <c r="A17" s="155" t="s">
        <v>274</v>
      </c>
      <c r="B17" s="278">
        <v>0</v>
      </c>
      <c r="C17" s="278">
        <v>213115893.16</v>
      </c>
      <c r="D17" s="40">
        <v>213115.89316000001</v>
      </c>
      <c r="E17" s="278">
        <v>0</v>
      </c>
      <c r="F17" s="278">
        <v>64435632.859999999</v>
      </c>
      <c r="G17" s="40">
        <v>64435.632859999998</v>
      </c>
      <c r="H17" s="278">
        <v>0</v>
      </c>
      <c r="I17" s="278">
        <v>146730310.30000001</v>
      </c>
      <c r="J17" s="40">
        <v>146730.31030000001</v>
      </c>
      <c r="K17" s="278">
        <v>0</v>
      </c>
      <c r="L17" s="278">
        <v>1222700</v>
      </c>
      <c r="M17" s="40">
        <v>1222.7</v>
      </c>
      <c r="N17" s="278">
        <v>0</v>
      </c>
      <c r="O17" s="278">
        <v>727250</v>
      </c>
      <c r="P17" s="40">
        <v>727.25</v>
      </c>
      <c r="Q17" s="278">
        <v>0</v>
      </c>
      <c r="R17" s="278">
        <v>214661865.06999999</v>
      </c>
      <c r="S17" s="40">
        <v>214661.86507</v>
      </c>
      <c r="T17" s="278">
        <v>0</v>
      </c>
      <c r="U17" s="278">
        <v>66570672.520000003</v>
      </c>
      <c r="V17" s="40">
        <v>66570.672520000007</v>
      </c>
      <c r="W17" s="278">
        <v>0</v>
      </c>
      <c r="X17" s="278">
        <v>146474392.55000001</v>
      </c>
      <c r="Y17" s="40">
        <v>146474.39255000002</v>
      </c>
      <c r="Z17" s="278">
        <v>0</v>
      </c>
      <c r="AA17" s="278">
        <v>1605800</v>
      </c>
      <c r="AB17" s="40">
        <v>1605.8</v>
      </c>
      <c r="AC17" s="278">
        <v>0</v>
      </c>
      <c r="AD17" s="278">
        <v>11000</v>
      </c>
      <c r="AE17" s="40">
        <v>11</v>
      </c>
      <c r="AF17" s="40">
        <v>0.72541371132716392</v>
      </c>
      <c r="AG17" s="40">
        <v>3.3134456281958649</v>
      </c>
      <c r="AH17" s="40">
        <v>-0.17441369099319104</v>
      </c>
      <c r="AI17" s="40">
        <v>31.33229737466263</v>
      </c>
      <c r="AJ17" s="41">
        <v>-98.487452732897907</v>
      </c>
    </row>
    <row r="18" spans="1:36" s="232" customFormat="1" x14ac:dyDescent="0.25">
      <c r="A18" s="155" t="s">
        <v>275</v>
      </c>
      <c r="B18" s="278">
        <v>0</v>
      </c>
      <c r="C18" s="278">
        <v>181920054.91999999</v>
      </c>
      <c r="D18" s="40">
        <v>181920.05492</v>
      </c>
      <c r="E18" s="278">
        <v>0</v>
      </c>
      <c r="F18" s="278">
        <v>54309840</v>
      </c>
      <c r="G18" s="40">
        <v>54309.84</v>
      </c>
      <c r="H18" s="278">
        <v>0</v>
      </c>
      <c r="I18" s="278">
        <v>99982152.920000002</v>
      </c>
      <c r="J18" s="40">
        <v>99982.152920000008</v>
      </c>
      <c r="K18" s="278">
        <v>0</v>
      </c>
      <c r="L18" s="278">
        <v>27162000</v>
      </c>
      <c r="M18" s="40">
        <v>27162</v>
      </c>
      <c r="N18" s="278">
        <v>0</v>
      </c>
      <c r="O18" s="278">
        <v>466062</v>
      </c>
      <c r="P18" s="40">
        <v>466.06200000000001</v>
      </c>
      <c r="Q18" s="278">
        <v>0</v>
      </c>
      <c r="R18" s="278">
        <v>174051689.69999999</v>
      </c>
      <c r="S18" s="40">
        <v>174051.68969999999</v>
      </c>
      <c r="T18" s="278">
        <v>0</v>
      </c>
      <c r="U18" s="278">
        <v>51616831.380000003</v>
      </c>
      <c r="V18" s="40">
        <v>51616.831380000003</v>
      </c>
      <c r="W18" s="278">
        <v>0</v>
      </c>
      <c r="X18" s="278">
        <v>88783567.040000007</v>
      </c>
      <c r="Y18" s="40">
        <v>88783.567040000009</v>
      </c>
      <c r="Z18" s="278">
        <v>0</v>
      </c>
      <c r="AA18" s="278">
        <v>30924200</v>
      </c>
      <c r="AB18" s="40">
        <v>30924.2</v>
      </c>
      <c r="AC18" s="278">
        <v>0</v>
      </c>
      <c r="AD18" s="278">
        <v>2727091.28</v>
      </c>
      <c r="AE18" s="40">
        <v>2727.0912799999996</v>
      </c>
      <c r="AF18" s="40">
        <v>-4.3251774651564006</v>
      </c>
      <c r="AG18" s="40">
        <v>-4.9586016456686224</v>
      </c>
      <c r="AH18" s="30">
        <v>-11.200584857339962</v>
      </c>
      <c r="AI18" s="40">
        <v>13.85096826448715</v>
      </c>
      <c r="AJ18" s="41">
        <v>485.13487046787759</v>
      </c>
    </row>
    <row r="19" spans="1:36" s="232" customFormat="1" x14ac:dyDescent="0.25">
      <c r="A19" s="155" t="s">
        <v>276</v>
      </c>
      <c r="B19" s="278">
        <v>0</v>
      </c>
      <c r="C19" s="278">
        <v>190885189.62</v>
      </c>
      <c r="D19" s="40">
        <v>190885.18962000002</v>
      </c>
      <c r="E19" s="278">
        <v>0</v>
      </c>
      <c r="F19" s="278">
        <v>77479764.239999995</v>
      </c>
      <c r="G19" s="40">
        <v>77479.76423999999</v>
      </c>
      <c r="H19" s="278">
        <v>0</v>
      </c>
      <c r="I19" s="278">
        <v>113114555.38</v>
      </c>
      <c r="J19" s="40">
        <v>113114.55537999999</v>
      </c>
      <c r="K19" s="278">
        <v>0</v>
      </c>
      <c r="L19" s="278">
        <v>0</v>
      </c>
      <c r="M19" s="40">
        <v>0</v>
      </c>
      <c r="N19" s="278">
        <v>0</v>
      </c>
      <c r="O19" s="278">
        <v>290870</v>
      </c>
      <c r="P19" s="40">
        <v>290.87</v>
      </c>
      <c r="Q19" s="278">
        <v>0</v>
      </c>
      <c r="R19" s="278">
        <v>177251772.87</v>
      </c>
      <c r="S19" s="40">
        <v>177251.77287000002</v>
      </c>
      <c r="T19" s="278">
        <v>0</v>
      </c>
      <c r="U19" s="278">
        <v>57869346.119999997</v>
      </c>
      <c r="V19" s="40">
        <v>57869.346119999995</v>
      </c>
      <c r="W19" s="278">
        <v>0</v>
      </c>
      <c r="X19" s="278">
        <v>117967260.75</v>
      </c>
      <c r="Y19" s="40">
        <v>117967.26075</v>
      </c>
      <c r="Z19" s="278">
        <v>0</v>
      </c>
      <c r="AA19" s="278">
        <v>0</v>
      </c>
      <c r="AB19" s="40">
        <v>0</v>
      </c>
      <c r="AC19" s="278">
        <v>0</v>
      </c>
      <c r="AD19" s="278">
        <v>1415166</v>
      </c>
      <c r="AE19" s="40">
        <v>1415.1659999999999</v>
      </c>
      <c r="AF19" s="40">
        <v>-7.142207720326752</v>
      </c>
      <c r="AG19" s="40">
        <v>-25.310374021344586</v>
      </c>
      <c r="AH19" s="40">
        <v>4.2900804000844062</v>
      </c>
      <c r="AI19" s="283" t="s">
        <v>35</v>
      </c>
      <c r="AJ19" s="41">
        <v>386.52868979269084</v>
      </c>
    </row>
    <row r="20" spans="1:36" s="232" customFormat="1" x14ac:dyDescent="0.25">
      <c r="A20" s="155" t="s">
        <v>277</v>
      </c>
      <c r="B20" s="278">
        <v>0</v>
      </c>
      <c r="C20" s="278">
        <v>236173970.52000001</v>
      </c>
      <c r="D20" s="40">
        <v>236173.97052</v>
      </c>
      <c r="E20" s="278">
        <v>0</v>
      </c>
      <c r="F20" s="278">
        <v>38136463.719999999</v>
      </c>
      <c r="G20" s="40">
        <v>38136.46372</v>
      </c>
      <c r="H20" s="278">
        <v>0</v>
      </c>
      <c r="I20" s="278">
        <v>179644706.80000001</v>
      </c>
      <c r="J20" s="40">
        <v>179644.70680000001</v>
      </c>
      <c r="K20" s="278">
        <v>0</v>
      </c>
      <c r="L20" s="278">
        <v>18347700</v>
      </c>
      <c r="M20" s="40">
        <v>18347.7</v>
      </c>
      <c r="N20" s="278">
        <v>0</v>
      </c>
      <c r="O20" s="278">
        <v>45100</v>
      </c>
      <c r="P20" s="40">
        <v>45.1</v>
      </c>
      <c r="Q20" s="278">
        <v>0</v>
      </c>
      <c r="R20" s="278">
        <v>241749080.71000001</v>
      </c>
      <c r="S20" s="40">
        <v>241749.08071000001</v>
      </c>
      <c r="T20" s="278">
        <v>0</v>
      </c>
      <c r="U20" s="278">
        <v>35440255.630000003</v>
      </c>
      <c r="V20" s="40">
        <v>35440.25563</v>
      </c>
      <c r="W20" s="278">
        <v>0</v>
      </c>
      <c r="X20" s="278">
        <v>173193725.08000001</v>
      </c>
      <c r="Y20" s="40">
        <v>173193.72508</v>
      </c>
      <c r="Z20" s="278">
        <v>0</v>
      </c>
      <c r="AA20" s="278">
        <v>28556100</v>
      </c>
      <c r="AB20" s="40">
        <v>28556.1</v>
      </c>
      <c r="AC20" s="278">
        <v>0</v>
      </c>
      <c r="AD20" s="278">
        <v>4559000</v>
      </c>
      <c r="AE20" s="40">
        <v>4559</v>
      </c>
      <c r="AF20" s="40">
        <v>2.3605946826929767</v>
      </c>
      <c r="AG20" s="40">
        <v>-7.0698953888218625</v>
      </c>
      <c r="AH20" s="40">
        <v>-3.5909667670764946</v>
      </c>
      <c r="AI20" s="40">
        <v>55.638581402573607</v>
      </c>
      <c r="AJ20" s="41">
        <v>10008.647450110864</v>
      </c>
    </row>
    <row r="21" spans="1:36" s="232" customFormat="1" x14ac:dyDescent="0.25">
      <c r="A21" s="155" t="s">
        <v>278</v>
      </c>
      <c r="B21" s="278">
        <v>0</v>
      </c>
      <c r="C21" s="278">
        <v>325673168.87</v>
      </c>
      <c r="D21" s="40">
        <v>325673.16886999999</v>
      </c>
      <c r="E21" s="278">
        <v>0</v>
      </c>
      <c r="F21" s="278">
        <v>45685834.920000002</v>
      </c>
      <c r="G21" s="40">
        <v>45685.834920000001</v>
      </c>
      <c r="H21" s="278">
        <v>0</v>
      </c>
      <c r="I21" s="278">
        <v>231979133.94999999</v>
      </c>
      <c r="J21" s="40">
        <v>231979.13394999999</v>
      </c>
      <c r="K21" s="278">
        <v>0</v>
      </c>
      <c r="L21" s="278">
        <v>45304800</v>
      </c>
      <c r="M21" s="40">
        <v>45304.800000000003</v>
      </c>
      <c r="N21" s="278">
        <v>0</v>
      </c>
      <c r="O21" s="278">
        <v>2703400</v>
      </c>
      <c r="P21" s="40">
        <v>2703.4</v>
      </c>
      <c r="Q21" s="278">
        <v>0</v>
      </c>
      <c r="R21" s="278">
        <v>300334112.74000001</v>
      </c>
      <c r="S21" s="40">
        <v>300334.11274000001</v>
      </c>
      <c r="T21" s="278">
        <v>0</v>
      </c>
      <c r="U21" s="278">
        <v>12552399</v>
      </c>
      <c r="V21" s="40">
        <v>12552.398999999999</v>
      </c>
      <c r="W21" s="278">
        <v>0</v>
      </c>
      <c r="X21" s="278">
        <v>236468897.74000001</v>
      </c>
      <c r="Y21" s="40">
        <v>236468.89774000001</v>
      </c>
      <c r="Z21" s="278">
        <v>0</v>
      </c>
      <c r="AA21" s="278">
        <v>49861000</v>
      </c>
      <c r="AB21" s="40">
        <v>49861</v>
      </c>
      <c r="AC21" s="278">
        <v>0</v>
      </c>
      <c r="AD21" s="278">
        <v>1451816</v>
      </c>
      <c r="AE21" s="40">
        <v>1451.816</v>
      </c>
      <c r="AF21" s="40">
        <v>-7.7805169575129014</v>
      </c>
      <c r="AG21" s="40">
        <v>-72.524527521538403</v>
      </c>
      <c r="AH21" s="40">
        <v>1.9354170840933165</v>
      </c>
      <c r="AI21" s="40">
        <v>10.056771026469605</v>
      </c>
      <c r="AJ21" s="41">
        <v>-46.296663460827112</v>
      </c>
    </row>
    <row r="22" spans="1:36" s="232" customFormat="1" x14ac:dyDescent="0.25">
      <c r="A22" s="155" t="s">
        <v>279</v>
      </c>
      <c r="B22" s="278">
        <v>0</v>
      </c>
      <c r="C22" s="278">
        <v>455731007.70999998</v>
      </c>
      <c r="D22" s="40">
        <v>455731.00770999998</v>
      </c>
      <c r="E22" s="278">
        <v>0</v>
      </c>
      <c r="F22" s="278">
        <v>117287716</v>
      </c>
      <c r="G22" s="40">
        <v>117287.716</v>
      </c>
      <c r="H22" s="278">
        <v>0</v>
      </c>
      <c r="I22" s="278">
        <v>280534691.70999998</v>
      </c>
      <c r="J22" s="40">
        <v>280534.69170999998</v>
      </c>
      <c r="K22" s="278">
        <v>0</v>
      </c>
      <c r="L22" s="278">
        <v>57807100</v>
      </c>
      <c r="M22" s="40">
        <v>57807.1</v>
      </c>
      <c r="N22" s="278">
        <v>0</v>
      </c>
      <c r="O22" s="278">
        <v>101500</v>
      </c>
      <c r="P22" s="40">
        <v>101.5</v>
      </c>
      <c r="Q22" s="278">
        <v>0</v>
      </c>
      <c r="R22" s="278">
        <v>451300599.72000003</v>
      </c>
      <c r="S22" s="40">
        <v>451300.59972000006</v>
      </c>
      <c r="T22" s="278">
        <v>0</v>
      </c>
      <c r="U22" s="278">
        <v>114572038.43000001</v>
      </c>
      <c r="V22" s="40">
        <v>114572.03843</v>
      </c>
      <c r="W22" s="278">
        <v>0</v>
      </c>
      <c r="X22" s="278">
        <v>278747581.79000002</v>
      </c>
      <c r="Y22" s="40">
        <v>278747.58179000003</v>
      </c>
      <c r="Z22" s="278">
        <v>0</v>
      </c>
      <c r="AA22" s="278">
        <v>57001900</v>
      </c>
      <c r="AB22" s="40">
        <v>57001.9</v>
      </c>
      <c r="AC22" s="278">
        <v>0</v>
      </c>
      <c r="AD22" s="278">
        <v>979079.5</v>
      </c>
      <c r="AE22" s="40">
        <v>979.07950000000005</v>
      </c>
      <c r="AF22" s="40">
        <v>-0.97215416880722216</v>
      </c>
      <c r="AG22" s="40">
        <v>-2.3153981189300339</v>
      </c>
      <c r="AH22" s="40">
        <v>-0.63703704846862763</v>
      </c>
      <c r="AI22" s="40">
        <v>-1.3929084835599781</v>
      </c>
      <c r="AJ22" s="41">
        <v>864.61034482758635</v>
      </c>
    </row>
    <row r="23" spans="1:36" s="232" customFormat="1" x14ac:dyDescent="0.25">
      <c r="A23" s="155" t="s">
        <v>280</v>
      </c>
      <c r="B23" s="278">
        <v>0</v>
      </c>
      <c r="C23" s="278">
        <v>412209387.51999998</v>
      </c>
      <c r="D23" s="40">
        <v>412209.38751999999</v>
      </c>
      <c r="E23" s="278">
        <v>0</v>
      </c>
      <c r="F23" s="278">
        <v>42722602</v>
      </c>
      <c r="G23" s="40">
        <v>42722.601999999999</v>
      </c>
      <c r="H23" s="278">
        <v>0</v>
      </c>
      <c r="I23" s="278">
        <v>314172729.81999999</v>
      </c>
      <c r="J23" s="40">
        <v>314172.72982000001</v>
      </c>
      <c r="K23" s="278">
        <v>0</v>
      </c>
      <c r="L23" s="278">
        <v>54027600</v>
      </c>
      <c r="M23" s="40">
        <v>54027.6</v>
      </c>
      <c r="N23" s="278">
        <v>0</v>
      </c>
      <c r="O23" s="278">
        <v>1286455.7</v>
      </c>
      <c r="P23" s="40">
        <v>1286.4557</v>
      </c>
      <c r="Q23" s="278">
        <v>0</v>
      </c>
      <c r="R23" s="278">
        <v>431383811.02999997</v>
      </c>
      <c r="S23" s="40">
        <v>431383.81102999998</v>
      </c>
      <c r="T23" s="278">
        <v>0</v>
      </c>
      <c r="U23" s="278">
        <v>55055014.869999997</v>
      </c>
      <c r="V23" s="40">
        <v>55055.014869999999</v>
      </c>
      <c r="W23" s="278">
        <v>0</v>
      </c>
      <c r="X23" s="278">
        <v>316525787.16000003</v>
      </c>
      <c r="Y23" s="40">
        <v>316525.78716000001</v>
      </c>
      <c r="Z23" s="278">
        <v>0</v>
      </c>
      <c r="AA23" s="278">
        <v>59076100</v>
      </c>
      <c r="AB23" s="40">
        <v>59076.1</v>
      </c>
      <c r="AC23" s="278">
        <v>0</v>
      </c>
      <c r="AD23" s="278">
        <v>726909</v>
      </c>
      <c r="AE23" s="40">
        <v>726.90899999999999</v>
      </c>
      <c r="AF23" s="40">
        <v>4.6516222314489681</v>
      </c>
      <c r="AG23" s="40">
        <v>28.866249462052906</v>
      </c>
      <c r="AH23" s="40">
        <v>0.74896931422028956</v>
      </c>
      <c r="AI23" s="40">
        <v>9.3442980994898903</v>
      </c>
      <c r="AJ23" s="41">
        <v>-43.495217130290612</v>
      </c>
    </row>
    <row r="24" spans="1:36" s="232" customFormat="1" x14ac:dyDescent="0.25">
      <c r="A24" s="155" t="s">
        <v>281</v>
      </c>
      <c r="B24" s="278">
        <v>0</v>
      </c>
      <c r="C24" s="278">
        <v>334996342.31999999</v>
      </c>
      <c r="D24" s="40">
        <v>334996.34232</v>
      </c>
      <c r="E24" s="278">
        <v>0</v>
      </c>
      <c r="F24" s="278">
        <v>144635398.28</v>
      </c>
      <c r="G24" s="40">
        <v>144635.39827999999</v>
      </c>
      <c r="H24" s="278">
        <v>0</v>
      </c>
      <c r="I24" s="278">
        <v>185601669.03999999</v>
      </c>
      <c r="J24" s="40">
        <v>185601.66903999998</v>
      </c>
      <c r="K24" s="278">
        <v>0</v>
      </c>
      <c r="L24" s="278">
        <v>4583500</v>
      </c>
      <c r="M24" s="40">
        <v>4583.5</v>
      </c>
      <c r="N24" s="278">
        <v>0</v>
      </c>
      <c r="O24" s="278">
        <v>175775</v>
      </c>
      <c r="P24" s="40">
        <v>175.77500000000001</v>
      </c>
      <c r="Q24" s="278">
        <v>0</v>
      </c>
      <c r="R24" s="278">
        <v>286368224.62</v>
      </c>
      <c r="S24" s="40">
        <v>286368.22461999999</v>
      </c>
      <c r="T24" s="278">
        <v>0</v>
      </c>
      <c r="U24" s="278">
        <v>90806562</v>
      </c>
      <c r="V24" s="40">
        <v>90806.562000000005</v>
      </c>
      <c r="W24" s="278">
        <v>0</v>
      </c>
      <c r="X24" s="278">
        <v>195317453.62</v>
      </c>
      <c r="Y24" s="40">
        <v>195317.45362000001</v>
      </c>
      <c r="Z24" s="278">
        <v>0</v>
      </c>
      <c r="AA24" s="278">
        <v>0</v>
      </c>
      <c r="AB24" s="40">
        <v>0</v>
      </c>
      <c r="AC24" s="278">
        <v>0</v>
      </c>
      <c r="AD24" s="278">
        <v>244209</v>
      </c>
      <c r="AE24" s="40">
        <v>244.209</v>
      </c>
      <c r="AF24" s="40">
        <v>-14.516014522197011</v>
      </c>
      <c r="AG24" s="40">
        <v>-37.216917103372325</v>
      </c>
      <c r="AH24" s="40">
        <v>5.2347506518953395</v>
      </c>
      <c r="AI24" s="40">
        <v>-100</v>
      </c>
      <c r="AJ24" s="41">
        <v>38.932726496942109</v>
      </c>
    </row>
    <row r="25" spans="1:36" s="232" customFormat="1" x14ac:dyDescent="0.25">
      <c r="A25" s="155" t="s">
        <v>282</v>
      </c>
      <c r="B25" s="278">
        <v>0</v>
      </c>
      <c r="C25" s="278">
        <v>424957257.13</v>
      </c>
      <c r="D25" s="40">
        <v>424957.25712999998</v>
      </c>
      <c r="E25" s="278">
        <v>0</v>
      </c>
      <c r="F25" s="278">
        <v>104763392.11</v>
      </c>
      <c r="G25" s="40">
        <v>104763.39211</v>
      </c>
      <c r="H25" s="278">
        <v>0</v>
      </c>
      <c r="I25" s="278">
        <v>281871237</v>
      </c>
      <c r="J25" s="40">
        <v>281871.23700000002</v>
      </c>
      <c r="K25" s="278">
        <v>0</v>
      </c>
      <c r="L25" s="278">
        <v>35213000</v>
      </c>
      <c r="M25" s="40">
        <v>35213</v>
      </c>
      <c r="N25" s="278">
        <v>0</v>
      </c>
      <c r="O25" s="278">
        <v>3109628.02</v>
      </c>
      <c r="P25" s="40">
        <v>3109.6280200000001</v>
      </c>
      <c r="Q25" s="278">
        <v>0</v>
      </c>
      <c r="R25" s="278">
        <v>398959642.73000002</v>
      </c>
      <c r="S25" s="40">
        <v>398959.64273000002</v>
      </c>
      <c r="T25" s="278">
        <v>0</v>
      </c>
      <c r="U25" s="278">
        <v>73702728</v>
      </c>
      <c r="V25" s="40">
        <v>73702.728000000003</v>
      </c>
      <c r="W25" s="278">
        <v>0</v>
      </c>
      <c r="X25" s="278">
        <v>290606053.85000002</v>
      </c>
      <c r="Y25" s="40">
        <v>290606.05385000003</v>
      </c>
      <c r="Z25" s="278">
        <v>0</v>
      </c>
      <c r="AA25" s="278">
        <v>34105200</v>
      </c>
      <c r="AB25" s="40">
        <v>34105.199999999997</v>
      </c>
      <c r="AC25" s="278">
        <v>0</v>
      </c>
      <c r="AD25" s="278">
        <v>545660.88</v>
      </c>
      <c r="AE25" s="40">
        <v>545.66088000000002</v>
      </c>
      <c r="AF25" s="40">
        <v>-6.1177010072914157</v>
      </c>
      <c r="AG25" s="40">
        <v>-29.648394810838852</v>
      </c>
      <c r="AH25" s="40">
        <v>3.0988677464809911</v>
      </c>
      <c r="AI25" s="40">
        <v>-3.1459972169369337</v>
      </c>
      <c r="AJ25" s="41">
        <v>-82.452535271405225</v>
      </c>
    </row>
    <row r="26" spans="1:36" s="232" customFormat="1" x14ac:dyDescent="0.25">
      <c r="A26" s="155" t="s">
        <v>283</v>
      </c>
      <c r="B26" s="278">
        <v>0</v>
      </c>
      <c r="C26" s="278">
        <v>445527958.39999998</v>
      </c>
      <c r="D26" s="40">
        <v>445527.9584</v>
      </c>
      <c r="E26" s="278">
        <v>0</v>
      </c>
      <c r="F26" s="278">
        <v>125536022.59</v>
      </c>
      <c r="G26" s="40">
        <v>125536.02259000001</v>
      </c>
      <c r="H26" s="278">
        <v>0</v>
      </c>
      <c r="I26" s="278">
        <v>287655775.81</v>
      </c>
      <c r="J26" s="40">
        <v>287655.77581000002</v>
      </c>
      <c r="K26" s="278">
        <v>0</v>
      </c>
      <c r="L26" s="278">
        <v>31214900</v>
      </c>
      <c r="M26" s="40">
        <v>31214.9</v>
      </c>
      <c r="N26" s="278">
        <v>0</v>
      </c>
      <c r="O26" s="278">
        <v>1121260</v>
      </c>
      <c r="P26" s="40">
        <v>1121.26</v>
      </c>
      <c r="Q26" s="278">
        <v>0</v>
      </c>
      <c r="R26" s="278">
        <v>420160198.13</v>
      </c>
      <c r="S26" s="40">
        <v>420160.19812999998</v>
      </c>
      <c r="T26" s="278">
        <v>0</v>
      </c>
      <c r="U26" s="278">
        <v>86536224</v>
      </c>
      <c r="V26" s="40">
        <v>86536.224000000002</v>
      </c>
      <c r="W26" s="278">
        <v>0</v>
      </c>
      <c r="X26" s="278">
        <v>292794982.13</v>
      </c>
      <c r="Y26" s="40">
        <v>292794.98213000002</v>
      </c>
      <c r="Z26" s="278">
        <v>0</v>
      </c>
      <c r="AA26" s="278">
        <v>39749000</v>
      </c>
      <c r="AB26" s="40">
        <v>39749</v>
      </c>
      <c r="AC26" s="278">
        <v>0</v>
      </c>
      <c r="AD26" s="278">
        <v>1079992</v>
      </c>
      <c r="AE26" s="40">
        <v>1079.992</v>
      </c>
      <c r="AF26" s="40">
        <v>-5.6938649509453541</v>
      </c>
      <c r="AG26" s="40">
        <v>-31.06661959282647</v>
      </c>
      <c r="AH26" s="40">
        <v>1.7865820025788395</v>
      </c>
      <c r="AI26" s="40">
        <v>27.339828094916214</v>
      </c>
      <c r="AJ26" s="41">
        <v>-3.6805022920642898</v>
      </c>
    </row>
    <row r="27" spans="1:36" s="232" customFormat="1" x14ac:dyDescent="0.25">
      <c r="A27" s="155" t="s">
        <v>284</v>
      </c>
      <c r="B27" s="278">
        <v>0</v>
      </c>
      <c r="C27" s="278">
        <v>162485572.27000001</v>
      </c>
      <c r="D27" s="40">
        <v>162485.57227</v>
      </c>
      <c r="E27" s="278">
        <v>0</v>
      </c>
      <c r="F27" s="278">
        <v>32283505.940000001</v>
      </c>
      <c r="G27" s="40">
        <v>32283.505940000003</v>
      </c>
      <c r="H27" s="278">
        <v>0</v>
      </c>
      <c r="I27" s="278">
        <v>104174366.33</v>
      </c>
      <c r="J27" s="40">
        <v>104174.36633</v>
      </c>
      <c r="K27" s="278">
        <v>0</v>
      </c>
      <c r="L27" s="278">
        <v>26027700</v>
      </c>
      <c r="M27" s="40">
        <v>26027.7</v>
      </c>
      <c r="N27" s="278">
        <v>0</v>
      </c>
      <c r="O27" s="278">
        <v>0</v>
      </c>
      <c r="P27" s="40">
        <v>0</v>
      </c>
      <c r="Q27" s="278">
        <v>0</v>
      </c>
      <c r="R27" s="278">
        <v>156176889.37</v>
      </c>
      <c r="S27" s="40">
        <v>156176.88937000002</v>
      </c>
      <c r="T27" s="278">
        <v>0</v>
      </c>
      <c r="U27" s="278">
        <v>27855992</v>
      </c>
      <c r="V27" s="40">
        <v>27855.991999999998</v>
      </c>
      <c r="W27" s="278">
        <v>0</v>
      </c>
      <c r="X27" s="278">
        <v>100639697.37</v>
      </c>
      <c r="Y27" s="40">
        <v>100639.69737000001</v>
      </c>
      <c r="Z27" s="278">
        <v>0</v>
      </c>
      <c r="AA27" s="278">
        <v>27584200</v>
      </c>
      <c r="AB27" s="40">
        <v>27584.2</v>
      </c>
      <c r="AC27" s="278">
        <v>0</v>
      </c>
      <c r="AD27" s="278">
        <v>97000</v>
      </c>
      <c r="AE27" s="40">
        <v>97</v>
      </c>
      <c r="AF27" s="40">
        <v>-3.8826111216305037</v>
      </c>
      <c r="AG27" s="40">
        <v>-13.714476823640808</v>
      </c>
      <c r="AH27" s="40">
        <v>-3.3930313996851993</v>
      </c>
      <c r="AI27" s="40">
        <v>5.9801672833173996</v>
      </c>
      <c r="AJ27" s="282" t="s">
        <v>35</v>
      </c>
    </row>
    <row r="28" spans="1:36" s="232" customFormat="1" x14ac:dyDescent="0.25">
      <c r="A28" s="155" t="s">
        <v>285</v>
      </c>
      <c r="B28" s="278">
        <v>1906903492.6800001</v>
      </c>
      <c r="C28" s="278">
        <v>0</v>
      </c>
      <c r="D28" s="40">
        <v>1906903.4926800001</v>
      </c>
      <c r="E28" s="278">
        <v>76772776.670000002</v>
      </c>
      <c r="F28" s="278">
        <v>0</v>
      </c>
      <c r="G28" s="40">
        <v>76772.776670000007</v>
      </c>
      <c r="H28" s="278">
        <v>1772797772.29</v>
      </c>
      <c r="I28" s="278">
        <v>0</v>
      </c>
      <c r="J28" s="40">
        <v>1772797.77229</v>
      </c>
      <c r="K28" s="278">
        <v>47246500</v>
      </c>
      <c r="L28" s="278">
        <v>0</v>
      </c>
      <c r="M28" s="40">
        <v>47246.5</v>
      </c>
      <c r="N28" s="278">
        <v>10086443.720000001</v>
      </c>
      <c r="O28" s="278">
        <v>0</v>
      </c>
      <c r="P28" s="40">
        <v>10086.443720000001</v>
      </c>
      <c r="Q28" s="278">
        <v>1776159915.4000001</v>
      </c>
      <c r="R28" s="278"/>
      <c r="S28" s="40">
        <v>1776159.9154000001</v>
      </c>
      <c r="T28" s="278">
        <v>49387666.729999997</v>
      </c>
      <c r="U28" s="278">
        <v>0</v>
      </c>
      <c r="V28" s="40">
        <v>49387.666729999997</v>
      </c>
      <c r="W28" s="278">
        <v>1725975979.75</v>
      </c>
      <c r="X28" s="278">
        <v>0</v>
      </c>
      <c r="Y28" s="40">
        <v>1725975.9797499999</v>
      </c>
      <c r="Z28" s="278">
        <v>0</v>
      </c>
      <c r="AA28" s="278">
        <v>0</v>
      </c>
      <c r="AB28" s="40">
        <v>0</v>
      </c>
      <c r="AC28" s="278">
        <v>796268.92</v>
      </c>
      <c r="AD28" s="278">
        <v>0</v>
      </c>
      <c r="AE28" s="40">
        <v>796.26892000000009</v>
      </c>
      <c r="AF28" s="40">
        <v>-6.8563290057353896</v>
      </c>
      <c r="AG28" s="40">
        <v>-35.670339315343682</v>
      </c>
      <c r="AH28" s="40">
        <v>-2.6411242879394052</v>
      </c>
      <c r="AI28" s="40">
        <v>-100</v>
      </c>
      <c r="AJ28" s="41">
        <v>-92.105553333717509</v>
      </c>
    </row>
    <row r="29" spans="1:36" s="232" customFormat="1" x14ac:dyDescent="0.25">
      <c r="A29" s="155" t="s">
        <v>286</v>
      </c>
      <c r="B29" s="278">
        <v>1441961963.0699999</v>
      </c>
      <c r="C29" s="278">
        <v>0</v>
      </c>
      <c r="D29" s="40">
        <v>1441961.9630699998</v>
      </c>
      <c r="E29" s="278">
        <v>209216744.5</v>
      </c>
      <c r="F29" s="278">
        <v>0</v>
      </c>
      <c r="G29" s="40">
        <v>209216.7445</v>
      </c>
      <c r="H29" s="278">
        <v>1231280689.6800001</v>
      </c>
      <c r="I29" s="278">
        <v>0</v>
      </c>
      <c r="J29" s="40">
        <v>1231280.6896800001</v>
      </c>
      <c r="K29" s="278">
        <v>0</v>
      </c>
      <c r="L29" s="278">
        <v>0</v>
      </c>
      <c r="M29" s="40">
        <v>0</v>
      </c>
      <c r="N29" s="278">
        <v>1464528.89</v>
      </c>
      <c r="O29" s="278">
        <v>0</v>
      </c>
      <c r="P29" s="40">
        <v>1464.5288899999998</v>
      </c>
      <c r="Q29" s="278">
        <v>1556062692.3599999</v>
      </c>
      <c r="R29" s="278"/>
      <c r="S29" s="40">
        <v>1556062.69236</v>
      </c>
      <c r="T29" s="278">
        <v>328415307.85000002</v>
      </c>
      <c r="U29" s="278">
        <v>0</v>
      </c>
      <c r="V29" s="40">
        <v>328415.30785000004</v>
      </c>
      <c r="W29" s="278">
        <v>1227046274.26</v>
      </c>
      <c r="X29" s="278">
        <v>0</v>
      </c>
      <c r="Y29" s="40">
        <v>1227046.2742600001</v>
      </c>
      <c r="Z29" s="278">
        <v>0</v>
      </c>
      <c r="AA29" s="278">
        <v>0</v>
      </c>
      <c r="AB29" s="40">
        <v>0</v>
      </c>
      <c r="AC29" s="278">
        <v>601110.25</v>
      </c>
      <c r="AD29" s="278">
        <v>0</v>
      </c>
      <c r="AE29" s="40">
        <v>601.11024999999995</v>
      </c>
      <c r="AF29" s="40">
        <v>7.9128806592841556</v>
      </c>
      <c r="AG29" s="40">
        <v>56.97372054749664</v>
      </c>
      <c r="AH29" s="40">
        <v>-0.343903340277393</v>
      </c>
      <c r="AI29" s="283" t="s">
        <v>35</v>
      </c>
      <c r="AJ29" s="41">
        <v>-58.955384622013156</v>
      </c>
    </row>
    <row r="30" spans="1:36" s="232" customFormat="1" x14ac:dyDescent="0.25">
      <c r="A30" s="155" t="s">
        <v>287</v>
      </c>
      <c r="B30" s="278">
        <v>497350161.11000001</v>
      </c>
      <c r="C30" s="278">
        <v>0</v>
      </c>
      <c r="D30" s="40">
        <v>497350.16110999999</v>
      </c>
      <c r="E30" s="278">
        <v>45388980</v>
      </c>
      <c r="F30" s="278">
        <v>0</v>
      </c>
      <c r="G30" s="40">
        <v>45388.98</v>
      </c>
      <c r="H30" s="278">
        <v>418492696.11000001</v>
      </c>
      <c r="I30" s="278">
        <v>0</v>
      </c>
      <c r="J30" s="40">
        <v>418492.69611000002</v>
      </c>
      <c r="K30" s="278">
        <v>28648900</v>
      </c>
      <c r="L30" s="278">
        <v>0</v>
      </c>
      <c r="M30" s="40">
        <v>28648.9</v>
      </c>
      <c r="N30" s="278">
        <v>4819585</v>
      </c>
      <c r="O30" s="278">
        <v>0</v>
      </c>
      <c r="P30" s="40">
        <v>4819.585</v>
      </c>
      <c r="Q30" s="278">
        <v>568410807.13</v>
      </c>
      <c r="R30" s="278"/>
      <c r="S30" s="40">
        <v>568410.80712999997</v>
      </c>
      <c r="T30" s="278">
        <v>29961983</v>
      </c>
      <c r="U30" s="278">
        <v>0</v>
      </c>
      <c r="V30" s="40">
        <v>29961.983</v>
      </c>
      <c r="W30" s="278">
        <v>458788211.32999998</v>
      </c>
      <c r="X30" s="278">
        <v>0</v>
      </c>
      <c r="Y30" s="40">
        <v>458788.21132999996</v>
      </c>
      <c r="Z30" s="278">
        <v>78596700</v>
      </c>
      <c r="AA30" s="278">
        <v>0</v>
      </c>
      <c r="AB30" s="40">
        <v>78596.7</v>
      </c>
      <c r="AC30" s="278">
        <v>1063912.8</v>
      </c>
      <c r="AD30" s="278">
        <v>0</v>
      </c>
      <c r="AE30" s="40">
        <v>1063.9128000000001</v>
      </c>
      <c r="AF30" s="40">
        <v>14.287850206262107</v>
      </c>
      <c r="AG30" s="40">
        <v>-33.988419656048677</v>
      </c>
      <c r="AH30" s="40">
        <v>9.6287260433831676</v>
      </c>
      <c r="AI30" s="40">
        <v>174.34456471278128</v>
      </c>
      <c r="AJ30" s="41">
        <v>-77.925219702526249</v>
      </c>
    </row>
    <row r="31" spans="1:36" s="232" customFormat="1" x14ac:dyDescent="0.25">
      <c r="A31" s="155" t="s">
        <v>288</v>
      </c>
      <c r="B31" s="278">
        <v>307233911.91000003</v>
      </c>
      <c r="C31" s="278">
        <v>0</v>
      </c>
      <c r="D31" s="40">
        <v>307233.91191000002</v>
      </c>
      <c r="E31" s="278">
        <v>72011886.040000007</v>
      </c>
      <c r="F31" s="278">
        <v>0</v>
      </c>
      <c r="G31" s="40">
        <v>72011.886040000012</v>
      </c>
      <c r="H31" s="278">
        <v>198667985.87</v>
      </c>
      <c r="I31" s="278">
        <v>0</v>
      </c>
      <c r="J31" s="40">
        <v>198667.98587</v>
      </c>
      <c r="K31" s="278">
        <v>35342600</v>
      </c>
      <c r="L31" s="278">
        <v>0</v>
      </c>
      <c r="M31" s="40">
        <v>35342.6</v>
      </c>
      <c r="N31" s="278">
        <v>1211440</v>
      </c>
      <c r="O31" s="278">
        <v>0</v>
      </c>
      <c r="P31" s="40">
        <v>1211.44</v>
      </c>
      <c r="Q31" s="278">
        <v>247283948.44999999</v>
      </c>
      <c r="R31" s="278"/>
      <c r="S31" s="40">
        <v>247283.94845</v>
      </c>
      <c r="T31" s="278">
        <v>1191164</v>
      </c>
      <c r="U31" s="278">
        <v>0</v>
      </c>
      <c r="V31" s="40">
        <v>1191.164</v>
      </c>
      <c r="W31" s="278">
        <v>207599884.44999999</v>
      </c>
      <c r="X31" s="278">
        <v>0</v>
      </c>
      <c r="Y31" s="40">
        <v>207599.88444999998</v>
      </c>
      <c r="Z31" s="278">
        <v>38492900</v>
      </c>
      <c r="AA31" s="278">
        <v>0</v>
      </c>
      <c r="AB31" s="40">
        <v>38492.9</v>
      </c>
      <c r="AC31" s="278">
        <v>0</v>
      </c>
      <c r="AD31" s="278">
        <v>0</v>
      </c>
      <c r="AE31" s="40">
        <v>0</v>
      </c>
      <c r="AF31" s="40">
        <v>-19.512808038443865</v>
      </c>
      <c r="AG31" s="40">
        <v>-98.345878624344948</v>
      </c>
      <c r="AH31" s="40">
        <v>4.4958922500199066</v>
      </c>
      <c r="AI31" s="40">
        <v>8.9136056770016978</v>
      </c>
      <c r="AJ31" s="41">
        <v>-100</v>
      </c>
    </row>
    <row r="32" spans="1:36" s="232" customFormat="1" x14ac:dyDescent="0.25">
      <c r="A32" s="155" t="s">
        <v>289</v>
      </c>
      <c r="B32" s="278">
        <v>236717717.96000001</v>
      </c>
      <c r="C32" s="278">
        <v>0</v>
      </c>
      <c r="D32" s="40">
        <v>236717.71796000001</v>
      </c>
      <c r="E32" s="278">
        <v>14022807</v>
      </c>
      <c r="F32" s="278">
        <v>0</v>
      </c>
      <c r="G32" s="40">
        <v>14022.807000000001</v>
      </c>
      <c r="H32" s="278">
        <v>216772790.96000001</v>
      </c>
      <c r="I32" s="278">
        <v>0</v>
      </c>
      <c r="J32" s="40">
        <v>216772.79096000001</v>
      </c>
      <c r="K32" s="278">
        <v>5861800</v>
      </c>
      <c r="L32" s="278">
        <v>0</v>
      </c>
      <c r="M32" s="40">
        <v>5861.8</v>
      </c>
      <c r="N32" s="278">
        <v>60320</v>
      </c>
      <c r="O32" s="278">
        <v>0</v>
      </c>
      <c r="P32" s="40">
        <v>60.32</v>
      </c>
      <c r="Q32" s="278">
        <v>235910613.33000001</v>
      </c>
      <c r="R32" s="278"/>
      <c r="S32" s="40">
        <v>235910.61333000002</v>
      </c>
      <c r="T32" s="278">
        <v>4851993.2</v>
      </c>
      <c r="U32" s="278">
        <v>0</v>
      </c>
      <c r="V32" s="40">
        <v>4851.9931999999999</v>
      </c>
      <c r="W32" s="278">
        <v>224762791.13</v>
      </c>
      <c r="X32" s="278">
        <v>0</v>
      </c>
      <c r="Y32" s="40">
        <v>224762.79113</v>
      </c>
      <c r="Z32" s="278">
        <v>6271000</v>
      </c>
      <c r="AA32" s="278">
        <v>0</v>
      </c>
      <c r="AB32" s="40">
        <v>6271</v>
      </c>
      <c r="AC32" s="278">
        <v>24829</v>
      </c>
      <c r="AD32" s="278">
        <v>0</v>
      </c>
      <c r="AE32" s="40">
        <v>24.829000000000001</v>
      </c>
      <c r="AF32" s="40">
        <v>-0.3409565777143797</v>
      </c>
      <c r="AG32" s="40">
        <v>-65.39927277042321</v>
      </c>
      <c r="AH32" s="40">
        <v>3.685887022358969</v>
      </c>
      <c r="AI32" s="40">
        <v>6.9807908833464154</v>
      </c>
      <c r="AJ32" s="41">
        <v>-58.83786472148541</v>
      </c>
    </row>
    <row r="33" spans="1:36" s="232" customFormat="1" x14ac:dyDescent="0.25">
      <c r="A33" s="155" t="s">
        <v>290</v>
      </c>
      <c r="B33" s="278">
        <v>234094326.36000001</v>
      </c>
      <c r="C33" s="278">
        <v>0</v>
      </c>
      <c r="D33" s="40">
        <v>234094.32636000001</v>
      </c>
      <c r="E33" s="278">
        <v>6230701.6299999999</v>
      </c>
      <c r="F33" s="278">
        <v>0</v>
      </c>
      <c r="G33" s="40">
        <v>6230.7016299999996</v>
      </c>
      <c r="H33" s="278">
        <v>160025624.72999999</v>
      </c>
      <c r="I33" s="278">
        <v>0</v>
      </c>
      <c r="J33" s="40">
        <v>160025.62472999998</v>
      </c>
      <c r="K33" s="278">
        <v>67838000</v>
      </c>
      <c r="L33" s="278">
        <v>0</v>
      </c>
      <c r="M33" s="40">
        <v>67838</v>
      </c>
      <c r="N33" s="278">
        <v>0</v>
      </c>
      <c r="O33" s="278">
        <v>0</v>
      </c>
      <c r="P33" s="40">
        <v>0</v>
      </c>
      <c r="Q33" s="278">
        <v>246807005.91999999</v>
      </c>
      <c r="R33" s="278"/>
      <c r="S33" s="40">
        <v>246807.00592</v>
      </c>
      <c r="T33" s="278">
        <v>8050218.8600000003</v>
      </c>
      <c r="U33" s="278">
        <v>0</v>
      </c>
      <c r="V33" s="40">
        <v>8050.2188599999999</v>
      </c>
      <c r="W33" s="278">
        <v>164376787.06</v>
      </c>
      <c r="X33" s="278">
        <v>0</v>
      </c>
      <c r="Y33" s="40">
        <v>164376.78706</v>
      </c>
      <c r="Z33" s="278">
        <v>74380000</v>
      </c>
      <c r="AA33" s="278">
        <v>0</v>
      </c>
      <c r="AB33" s="40">
        <v>74380</v>
      </c>
      <c r="AC33" s="278">
        <v>0</v>
      </c>
      <c r="AD33" s="278">
        <v>0</v>
      </c>
      <c r="AE33" s="40">
        <v>0</v>
      </c>
      <c r="AF33" s="40">
        <v>5.4305799536763999</v>
      </c>
      <c r="AG33" s="40">
        <v>29.202445214825673</v>
      </c>
      <c r="AH33" s="40">
        <v>2.7190409894299279</v>
      </c>
      <c r="AI33" s="40">
        <v>9.6435626050296293</v>
      </c>
      <c r="AJ33" s="282" t="s">
        <v>35</v>
      </c>
    </row>
    <row r="34" spans="1:36" s="232" customFormat="1" x14ac:dyDescent="0.25">
      <c r="A34" s="155" t="s">
        <v>291</v>
      </c>
      <c r="B34" s="278">
        <v>4061235.14</v>
      </c>
      <c r="C34" s="278">
        <v>0</v>
      </c>
      <c r="D34" s="40">
        <v>4061.2351400000002</v>
      </c>
      <c r="E34" s="278">
        <v>7000</v>
      </c>
      <c r="F34" s="278">
        <v>0</v>
      </c>
      <c r="G34" s="40">
        <v>7</v>
      </c>
      <c r="H34" s="278">
        <v>3676535.14</v>
      </c>
      <c r="I34" s="278">
        <v>0</v>
      </c>
      <c r="J34" s="40">
        <v>3676.53514</v>
      </c>
      <c r="K34" s="278">
        <v>377700</v>
      </c>
      <c r="L34" s="278">
        <v>0</v>
      </c>
      <c r="M34" s="40">
        <v>377.7</v>
      </c>
      <c r="N34" s="278">
        <v>0</v>
      </c>
      <c r="O34" s="278">
        <v>0</v>
      </c>
      <c r="P34" s="40">
        <v>0</v>
      </c>
      <c r="Q34" s="278">
        <v>4056017.27</v>
      </c>
      <c r="R34" s="278"/>
      <c r="S34" s="40">
        <v>4056.0172699999998</v>
      </c>
      <c r="T34" s="278">
        <v>0</v>
      </c>
      <c r="U34" s="278">
        <v>0</v>
      </c>
      <c r="V34" s="40">
        <v>0</v>
      </c>
      <c r="W34" s="278">
        <v>3654017.27</v>
      </c>
      <c r="X34" s="278">
        <v>0</v>
      </c>
      <c r="Y34" s="40">
        <v>3654.0172699999998</v>
      </c>
      <c r="Z34" s="278">
        <v>402000</v>
      </c>
      <c r="AA34" s="278">
        <v>0</v>
      </c>
      <c r="AB34" s="40">
        <v>402</v>
      </c>
      <c r="AC34" s="278">
        <v>0</v>
      </c>
      <c r="AD34" s="278">
        <v>0</v>
      </c>
      <c r="AE34" s="40">
        <v>0</v>
      </c>
      <c r="AF34" s="40">
        <v>-0.12847987915321823</v>
      </c>
      <c r="AG34" s="40">
        <v>-100</v>
      </c>
      <c r="AH34" s="40">
        <v>-0.61247531010951661</v>
      </c>
      <c r="AI34" s="40">
        <v>6.4336775218427391</v>
      </c>
      <c r="AJ34" s="282" t="s">
        <v>35</v>
      </c>
    </row>
    <row r="35" spans="1:36" s="279" customFormat="1" ht="13.8" thickBot="1" x14ac:dyDescent="0.3">
      <c r="A35" s="249" t="s">
        <v>323</v>
      </c>
      <c r="B35" s="250">
        <f t="shared" ref="B35:C35" si="0">SUM(B9:B34)</f>
        <v>4628322808.2299995</v>
      </c>
      <c r="C35" s="250">
        <f t="shared" si="0"/>
        <v>5645008511.7299995</v>
      </c>
      <c r="D35" s="250">
        <v>10273331.31996</v>
      </c>
      <c r="E35" s="250">
        <v>423650895.84000003</v>
      </c>
      <c r="F35" s="250">
        <v>1595717263.3699999</v>
      </c>
      <c r="G35" s="250">
        <v>2019368.15921</v>
      </c>
      <c r="H35" s="250">
        <v>4001714094.7800002</v>
      </c>
      <c r="I35" s="250">
        <v>3508919436.0700002</v>
      </c>
      <c r="J35" s="250">
        <v>7510633.5308500007</v>
      </c>
      <c r="K35" s="250">
        <v>185315500</v>
      </c>
      <c r="L35" s="250">
        <v>526679500</v>
      </c>
      <c r="M35" s="250">
        <v>711995</v>
      </c>
      <c r="N35" s="250">
        <v>17642317.609999999</v>
      </c>
      <c r="O35" s="250">
        <v>13692312.289999999</v>
      </c>
      <c r="P35" s="250">
        <v>31334.629900000004</v>
      </c>
      <c r="Q35" s="250">
        <v>4634690999.8600006</v>
      </c>
      <c r="R35" s="250">
        <v>5497678504.5799999</v>
      </c>
      <c r="S35" s="250">
        <v>10132369.50444</v>
      </c>
      <c r="T35" s="250">
        <v>421858333.64000005</v>
      </c>
      <c r="U35" s="250">
        <v>1356412450.4299998</v>
      </c>
      <c r="V35" s="250">
        <v>1778270.7840699996</v>
      </c>
      <c r="W35" s="250">
        <v>4012203945.25</v>
      </c>
      <c r="X35" s="250">
        <v>3560036303.4899998</v>
      </c>
      <c r="Y35" s="250">
        <v>7572240.2487399997</v>
      </c>
      <c r="Z35" s="250">
        <v>198142600</v>
      </c>
      <c r="AA35" s="250">
        <v>558816500</v>
      </c>
      <c r="AB35" s="250">
        <v>756959.1</v>
      </c>
      <c r="AC35" s="250">
        <v>2486120.9699999997</v>
      </c>
      <c r="AD35" s="250">
        <v>22413250.66</v>
      </c>
      <c r="AE35" s="250">
        <v>24899.371629999991</v>
      </c>
      <c r="AF35" s="250">
        <v>-1.372113982600041</v>
      </c>
      <c r="AG35" s="250">
        <v>-11.939248127707444</v>
      </c>
      <c r="AH35" s="250">
        <v>0.82025993728689173</v>
      </c>
      <c r="AI35" s="250">
        <v>6.315226932773399</v>
      </c>
      <c r="AJ35" s="251">
        <v>-20.537208483193268</v>
      </c>
    </row>
    <row r="36" spans="1:36" ht="13.8" thickTop="1" x14ac:dyDescent="0.25">
      <c r="AF36" s="233">
        <f>(S35-D35)/1000</f>
        <v>-140.9618155199997</v>
      </c>
      <c r="AG36" s="233">
        <f>(V35-G35)/1000</f>
        <v>-241.09737514000037</v>
      </c>
      <c r="AH36" s="233">
        <f>(Y35-J35)/1000</f>
        <v>61.60671788999904</v>
      </c>
      <c r="AI36" s="233">
        <f>(AB35-M35)/1000</f>
        <v>44.964099999999974</v>
      </c>
      <c r="AJ36" s="233">
        <f>(AE35-P35)/1000</f>
        <v>-6.4352582700000127</v>
      </c>
    </row>
  </sheetData>
  <mergeCells count="19">
    <mergeCell ref="T6:V6"/>
    <mergeCell ref="W6:Y6"/>
    <mergeCell ref="Z6:AB6"/>
    <mergeCell ref="AC6:AE6"/>
    <mergeCell ref="AF6:AF7"/>
    <mergeCell ref="AC1:AJ1"/>
    <mergeCell ref="A2:AJ2"/>
    <mergeCell ref="A5:A7"/>
    <mergeCell ref="B5:C6"/>
    <mergeCell ref="D5:D7"/>
    <mergeCell ref="E5:P5"/>
    <mergeCell ref="Q5:R6"/>
    <mergeCell ref="S5:S7"/>
    <mergeCell ref="T5:AE5"/>
    <mergeCell ref="AF5:AJ5"/>
    <mergeCell ref="E6:G6"/>
    <mergeCell ref="H6:J6"/>
    <mergeCell ref="K6:M6"/>
    <mergeCell ref="N6:P6"/>
  </mergeCells>
  <pageMargins left="0.39370078740157483" right="0.39370078740157483" top="0.74803149606299213" bottom="0.59055118110236227" header="0.31496062992125984" footer="0.31496062992125984"/>
  <pageSetup paperSize="9" scale="85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37"/>
  <sheetViews>
    <sheetView workbookViewId="0">
      <selection activeCell="C5" sqref="C5"/>
    </sheetView>
  </sheetViews>
  <sheetFormatPr defaultColWidth="9.109375" defaultRowHeight="13.2" x14ac:dyDescent="0.25"/>
  <cols>
    <col min="1" max="1" width="25.6640625" style="285" customWidth="1"/>
    <col min="2" max="2" width="11.5546875" style="289" bestFit="1" customWidth="1"/>
    <col min="3" max="3" width="9.6640625" style="289" bestFit="1" customWidth="1"/>
    <col min="4" max="4" width="9.109375" style="289"/>
    <col min="5" max="5" width="11.33203125" style="289" bestFit="1" customWidth="1"/>
    <col min="6" max="6" width="9.6640625" style="289" bestFit="1" customWidth="1"/>
    <col min="7" max="7" width="9.109375" style="289"/>
    <col min="8" max="8" width="12.6640625" style="289" customWidth="1"/>
    <col min="9" max="9" width="12.44140625" style="289" customWidth="1"/>
    <col min="10" max="10" width="9.109375" style="289"/>
    <col min="11" max="12" width="9.109375" style="289" hidden="1" customWidth="1"/>
    <col min="13" max="16384" width="9.109375" style="289"/>
  </cols>
  <sheetData>
    <row r="1" spans="1:12" s="285" customFormat="1" ht="27.75" customHeight="1" x14ac:dyDescent="0.25">
      <c r="H1" s="383" t="s">
        <v>348</v>
      </c>
      <c r="I1" s="383"/>
      <c r="J1" s="383"/>
    </row>
    <row r="2" spans="1:12" s="285" customFormat="1" ht="31.8" customHeight="1" x14ac:dyDescent="0.25">
      <c r="A2" s="384" t="s">
        <v>349</v>
      </c>
      <c r="B2" s="384"/>
      <c r="C2" s="384"/>
      <c r="D2" s="384"/>
      <c r="E2" s="384"/>
      <c r="F2" s="384"/>
      <c r="G2" s="384"/>
      <c r="H2" s="384"/>
      <c r="I2" s="384"/>
      <c r="J2" s="384"/>
    </row>
    <row r="3" spans="1:12" s="285" customFormat="1" ht="13.8" thickBot="1" x14ac:dyDescent="0.3"/>
    <row r="4" spans="1:12" s="256" customFormat="1" ht="13.5" customHeight="1" thickTop="1" x14ac:dyDescent="0.25">
      <c r="A4" s="351" t="s">
        <v>247</v>
      </c>
      <c r="B4" s="380" t="s">
        <v>325</v>
      </c>
      <c r="C4" s="380"/>
      <c r="D4" s="380"/>
      <c r="E4" s="380" t="s">
        <v>303</v>
      </c>
      <c r="F4" s="380"/>
      <c r="G4" s="380"/>
      <c r="H4" s="380" t="s">
        <v>326</v>
      </c>
      <c r="I4" s="380"/>
      <c r="J4" s="381"/>
    </row>
    <row r="5" spans="1:12" s="256" customFormat="1" x14ac:dyDescent="0.25">
      <c r="A5" s="352"/>
      <c r="B5" s="374" t="s">
        <v>301</v>
      </c>
      <c r="C5" s="269" t="s">
        <v>13</v>
      </c>
      <c r="D5" s="374" t="s">
        <v>327</v>
      </c>
      <c r="E5" s="374" t="s">
        <v>301</v>
      </c>
      <c r="F5" s="269" t="s">
        <v>13</v>
      </c>
      <c r="G5" s="374" t="s">
        <v>327</v>
      </c>
      <c r="H5" s="374" t="s">
        <v>328</v>
      </c>
      <c r="I5" s="269" t="s">
        <v>13</v>
      </c>
      <c r="J5" s="382" t="s">
        <v>329</v>
      </c>
    </row>
    <row r="6" spans="1:12" s="256" customFormat="1" ht="53.25" customHeight="1" x14ac:dyDescent="0.25">
      <c r="A6" s="352"/>
      <c r="B6" s="374"/>
      <c r="C6" s="269" t="s">
        <v>330</v>
      </c>
      <c r="D6" s="374"/>
      <c r="E6" s="374"/>
      <c r="F6" s="269" t="s">
        <v>330</v>
      </c>
      <c r="G6" s="374"/>
      <c r="H6" s="374"/>
      <c r="I6" s="269" t="s">
        <v>331</v>
      </c>
      <c r="J6" s="382"/>
    </row>
    <row r="7" spans="1:12" s="260" customFormat="1" ht="10.199999999999999" x14ac:dyDescent="0.25">
      <c r="A7" s="241" t="s">
        <v>18</v>
      </c>
      <c r="B7" s="276">
        <v>1</v>
      </c>
      <c r="C7" s="276">
        <v>2</v>
      </c>
      <c r="D7" s="276" t="s">
        <v>332</v>
      </c>
      <c r="E7" s="276">
        <v>4</v>
      </c>
      <c r="F7" s="276">
        <v>5</v>
      </c>
      <c r="G7" s="276" t="s">
        <v>333</v>
      </c>
      <c r="H7" s="276" t="s">
        <v>334</v>
      </c>
      <c r="I7" s="276" t="s">
        <v>335</v>
      </c>
      <c r="J7" s="277" t="s">
        <v>149</v>
      </c>
    </row>
    <row r="8" spans="1:12" x14ac:dyDescent="0.25">
      <c r="A8" s="155" t="s">
        <v>266</v>
      </c>
      <c r="B8" s="287">
        <v>47752.427889999999</v>
      </c>
      <c r="C8" s="287">
        <v>33568.917829999999</v>
      </c>
      <c r="D8" s="287">
        <v>70.2978242432565</v>
      </c>
      <c r="E8" s="287">
        <v>58354.69311</v>
      </c>
      <c r="F8" s="287">
        <v>28814.85482</v>
      </c>
      <c r="G8" s="287">
        <v>49.378813055675408</v>
      </c>
      <c r="H8" s="287">
        <v>22.202567887067101</v>
      </c>
      <c r="I8" s="287">
        <v>-14.162097908772523</v>
      </c>
      <c r="J8" s="288">
        <v>-20.919011187581091</v>
      </c>
      <c r="K8" s="289">
        <f>E8/B8</f>
        <v>1.2220256788706707</v>
      </c>
      <c r="L8" s="289">
        <f>F8/C8</f>
        <v>0.85837902091227469</v>
      </c>
    </row>
    <row r="9" spans="1:12" x14ac:dyDescent="0.25">
      <c r="A9" s="155" t="s">
        <v>267</v>
      </c>
      <c r="B9" s="287">
        <v>6597.8042300000006</v>
      </c>
      <c r="C9" s="287">
        <v>1980.85105</v>
      </c>
      <c r="D9" s="287">
        <v>30.02288308272523</v>
      </c>
      <c r="E9" s="287">
        <v>15662.454740000001</v>
      </c>
      <c r="F9" s="287">
        <v>1962.61421</v>
      </c>
      <c r="G9" s="287">
        <v>12.53069357632506</v>
      </c>
      <c r="H9" s="290" t="s">
        <v>336</v>
      </c>
      <c r="I9" s="287">
        <v>-0.92065680556849827</v>
      </c>
      <c r="J9" s="288">
        <v>-17.49218950640017</v>
      </c>
      <c r="K9" s="289">
        <f t="shared" ref="K9:L23" si="0">E9/B9</f>
        <v>2.373888977909246</v>
      </c>
      <c r="L9" s="289">
        <f t="shared" si="0"/>
        <v>0.99079343194431502</v>
      </c>
    </row>
    <row r="10" spans="1:12" x14ac:dyDescent="0.25">
      <c r="A10" s="155" t="s">
        <v>268</v>
      </c>
      <c r="B10" s="287">
        <v>902.33782999999994</v>
      </c>
      <c r="C10" s="287">
        <v>82</v>
      </c>
      <c r="D10" s="287">
        <v>9.0875055077763953</v>
      </c>
      <c r="E10" s="287">
        <v>2585.8450600000001</v>
      </c>
      <c r="F10" s="287">
        <v>9</v>
      </c>
      <c r="G10" s="287">
        <v>0.34804869553939938</v>
      </c>
      <c r="H10" s="290" t="s">
        <v>337</v>
      </c>
      <c r="I10" s="287">
        <v>-89.024390243902445</v>
      </c>
      <c r="J10" s="288">
        <v>-8.7394568122369964</v>
      </c>
      <c r="K10" s="289">
        <f t="shared" si="0"/>
        <v>2.865717222561754</v>
      </c>
      <c r="L10" s="289">
        <f t="shared" si="0"/>
        <v>0.10975609756097561</v>
      </c>
    </row>
    <row r="11" spans="1:12" x14ac:dyDescent="0.25">
      <c r="A11" s="155" t="s">
        <v>269</v>
      </c>
      <c r="B11" s="287">
        <v>8822.1078100000013</v>
      </c>
      <c r="C11" s="287">
        <v>4549.0469999999996</v>
      </c>
      <c r="D11" s="287">
        <v>51.564173754979301</v>
      </c>
      <c r="E11" s="287">
        <v>10791.85614</v>
      </c>
      <c r="F11" s="287">
        <v>6196.9919199999995</v>
      </c>
      <c r="G11" s="287">
        <v>57.422855156777501</v>
      </c>
      <c r="H11" s="287">
        <v>22.327411684623229</v>
      </c>
      <c r="I11" s="287">
        <v>36.226157258872036</v>
      </c>
      <c r="J11" s="288">
        <v>5.8586814017982007</v>
      </c>
      <c r="K11" s="289">
        <f t="shared" si="0"/>
        <v>1.2232741168462322</v>
      </c>
      <c r="L11" s="289">
        <f t="shared" si="0"/>
        <v>1.3622615725887202</v>
      </c>
    </row>
    <row r="12" spans="1:12" x14ac:dyDescent="0.25">
      <c r="A12" s="155" t="s">
        <v>270</v>
      </c>
      <c r="B12" s="287">
        <v>101010.00519</v>
      </c>
      <c r="C12" s="287">
        <v>46895.488530000002</v>
      </c>
      <c r="D12" s="287">
        <v>46.426577685833706</v>
      </c>
      <c r="E12" s="287">
        <v>65021.542329999997</v>
      </c>
      <c r="F12" s="287">
        <v>49552.202939999996</v>
      </c>
      <c r="G12" s="287">
        <v>76.208901180028334</v>
      </c>
      <c r="H12" s="287">
        <v>-35.628612029378317</v>
      </c>
      <c r="I12" s="287">
        <v>5.6651812216444739</v>
      </c>
      <c r="J12" s="288">
        <v>29.782323494194628</v>
      </c>
      <c r="K12" s="289">
        <f t="shared" si="0"/>
        <v>0.64371387970621685</v>
      </c>
      <c r="L12" s="289">
        <f t="shared" si="0"/>
        <v>1.0566518122164446</v>
      </c>
    </row>
    <row r="13" spans="1:12" x14ac:dyDescent="0.25">
      <c r="A13" s="155" t="s">
        <v>271</v>
      </c>
      <c r="B13" s="287">
        <v>174469.97242999999</v>
      </c>
      <c r="C13" s="287">
        <v>20729.255960000002</v>
      </c>
      <c r="D13" s="287">
        <v>11.881274279628201</v>
      </c>
      <c r="E13" s="287">
        <v>45395.681200000006</v>
      </c>
      <c r="F13" s="287">
        <v>18504.541980000002</v>
      </c>
      <c r="G13" s="287">
        <v>40.762780711395074</v>
      </c>
      <c r="H13" s="287">
        <v>-73.980805655131604</v>
      </c>
      <c r="I13" s="287">
        <v>-10.732242316332517</v>
      </c>
      <c r="J13" s="288">
        <v>28.881506431766873</v>
      </c>
      <c r="K13" s="289">
        <f t="shared" si="0"/>
        <v>0.26019194344868396</v>
      </c>
      <c r="L13" s="289">
        <f t="shared" si="0"/>
        <v>0.89267757683667481</v>
      </c>
    </row>
    <row r="14" spans="1:12" x14ac:dyDescent="0.25">
      <c r="A14" s="155" t="s">
        <v>272</v>
      </c>
      <c r="B14" s="287">
        <v>61930.908819999997</v>
      </c>
      <c r="C14" s="287">
        <v>58097.597540000002</v>
      </c>
      <c r="D14" s="287">
        <v>93.810342278132254</v>
      </c>
      <c r="E14" s="287">
        <v>83985.883849999998</v>
      </c>
      <c r="F14" s="287">
        <v>56933.035459999999</v>
      </c>
      <c r="G14" s="287">
        <v>67.788815036683104</v>
      </c>
      <c r="H14" s="287">
        <v>35.612225704780144</v>
      </c>
      <c r="I14" s="287">
        <v>-2.0044926628819866</v>
      </c>
      <c r="J14" s="288">
        <v>-26.021527241449149</v>
      </c>
      <c r="K14" s="289">
        <f t="shared" si="0"/>
        <v>1.3561222570478015</v>
      </c>
      <c r="L14" s="289">
        <f t="shared" si="0"/>
        <v>0.97995507337118015</v>
      </c>
    </row>
    <row r="15" spans="1:12" x14ac:dyDescent="0.25">
      <c r="A15" s="155" t="s">
        <v>273</v>
      </c>
      <c r="B15" s="287">
        <v>12095.74473</v>
      </c>
      <c r="C15" s="287">
        <v>2428.0206000000003</v>
      </c>
      <c r="D15" s="287">
        <v>20.073345248250789</v>
      </c>
      <c r="E15" s="287">
        <v>9957.4191899999987</v>
      </c>
      <c r="F15" s="287">
        <v>4114.5168599999997</v>
      </c>
      <c r="G15" s="287">
        <v>41.321117264321984</v>
      </c>
      <c r="H15" s="287">
        <v>-17.678328930805748</v>
      </c>
      <c r="I15" s="287">
        <v>69.459717928258073</v>
      </c>
      <c r="J15" s="288">
        <v>21.247772016071195</v>
      </c>
      <c r="K15" s="289">
        <f t="shared" si="0"/>
        <v>0.82321671069194258</v>
      </c>
      <c r="L15" s="289">
        <f t="shared" si="0"/>
        <v>1.6945971792825807</v>
      </c>
    </row>
    <row r="16" spans="1:12" x14ac:dyDescent="0.25">
      <c r="A16" s="155" t="s">
        <v>274</v>
      </c>
      <c r="B16" s="287">
        <v>4680.6187900000004</v>
      </c>
      <c r="C16" s="287">
        <v>106.10716000000001</v>
      </c>
      <c r="D16" s="287">
        <v>2.2669472725848712</v>
      </c>
      <c r="E16" s="287">
        <v>30666.573069999999</v>
      </c>
      <c r="F16" s="287">
        <v>1552.7927400000001</v>
      </c>
      <c r="G16" s="287">
        <v>5.0634700409973137</v>
      </c>
      <c r="H16" s="290" t="s">
        <v>338</v>
      </c>
      <c r="I16" s="290" t="s">
        <v>339</v>
      </c>
      <c r="J16" s="288">
        <v>2.7965227684124425</v>
      </c>
      <c r="K16" s="289">
        <f>E16/B16</f>
        <v>6.5518202711825619</v>
      </c>
      <c r="L16" s="289">
        <f t="shared" si="0"/>
        <v>14.634193771654994</v>
      </c>
    </row>
    <row r="17" spans="1:12" x14ac:dyDescent="0.25">
      <c r="A17" s="155" t="s">
        <v>275</v>
      </c>
      <c r="B17" s="287">
        <v>8752.375970000001</v>
      </c>
      <c r="C17" s="287">
        <v>4370.4796399999996</v>
      </c>
      <c r="D17" s="287">
        <v>49.934779481370917</v>
      </c>
      <c r="E17" s="287">
        <v>12144.484460000001</v>
      </c>
      <c r="F17" s="287">
        <v>4144.8402000000006</v>
      </c>
      <c r="G17" s="287">
        <v>34.129404287615188</v>
      </c>
      <c r="H17" s="287">
        <v>38.756430272498903</v>
      </c>
      <c r="I17" s="287">
        <v>-5.1628072565508774</v>
      </c>
      <c r="J17" s="288">
        <v>-15.805375193755729</v>
      </c>
      <c r="K17" s="289">
        <f t="shared" ref="K17:L33" si="1">E17/B17</f>
        <v>1.3875643027249891</v>
      </c>
      <c r="L17" s="289">
        <f t="shared" si="0"/>
        <v>0.94837192743449117</v>
      </c>
    </row>
    <row r="18" spans="1:12" x14ac:dyDescent="0.25">
      <c r="A18" s="155" t="s">
        <v>276</v>
      </c>
      <c r="B18" s="287">
        <v>17270.700129999997</v>
      </c>
      <c r="C18" s="287">
        <v>8421.4002300000011</v>
      </c>
      <c r="D18" s="287">
        <v>48.761197673576902</v>
      </c>
      <c r="E18" s="287">
        <v>26109.45363</v>
      </c>
      <c r="F18" s="287">
        <v>14514.566470000002</v>
      </c>
      <c r="G18" s="287">
        <v>55.59123019457838</v>
      </c>
      <c r="H18" s="287">
        <v>51.177737054485021</v>
      </c>
      <c r="I18" s="287">
        <v>72.353362547643712</v>
      </c>
      <c r="J18" s="288">
        <v>6.8300325210014776</v>
      </c>
      <c r="K18" s="289">
        <f t="shared" si="1"/>
        <v>1.5117773705448503</v>
      </c>
      <c r="L18" s="289">
        <f t="shared" si="0"/>
        <v>1.7235336254764368</v>
      </c>
    </row>
    <row r="19" spans="1:12" x14ac:dyDescent="0.25">
      <c r="A19" s="155" t="s">
        <v>277</v>
      </c>
      <c r="B19" s="287">
        <v>22610.623090000001</v>
      </c>
      <c r="C19" s="287">
        <v>14181.029930000001</v>
      </c>
      <c r="D19" s="287">
        <v>62.718439352836072</v>
      </c>
      <c r="E19" s="287">
        <v>251419.05374999999</v>
      </c>
      <c r="F19" s="287">
        <v>13316.178189999999</v>
      </c>
      <c r="G19" s="287">
        <v>5.2964077270138077</v>
      </c>
      <c r="H19" s="290" t="s">
        <v>340</v>
      </c>
      <c r="I19" s="287">
        <v>-6.0986525257266777</v>
      </c>
      <c r="J19" s="288">
        <v>-57.422031625822264</v>
      </c>
      <c r="K19" s="289">
        <f t="shared" si="1"/>
        <v>11.119510185510769</v>
      </c>
      <c r="L19" s="289">
        <f t="shared" si="0"/>
        <v>0.93901347474273322</v>
      </c>
    </row>
    <row r="20" spans="1:12" x14ac:dyDescent="0.25">
      <c r="A20" s="155" t="s">
        <v>278</v>
      </c>
      <c r="B20" s="287">
        <v>44209.228739999999</v>
      </c>
      <c r="C20" s="287">
        <v>2302.7566299999999</v>
      </c>
      <c r="D20" s="287">
        <v>5.2087690639047324</v>
      </c>
      <c r="E20" s="287">
        <v>29706.384899999997</v>
      </c>
      <c r="F20" s="287">
        <v>2410.2614600000002</v>
      </c>
      <c r="G20" s="287">
        <v>8.1136141880394224</v>
      </c>
      <c r="H20" s="287">
        <v>-32.805014367685615</v>
      </c>
      <c r="I20" s="287">
        <v>4.6685276507053288</v>
      </c>
      <c r="J20" s="288">
        <v>2.90484512413469</v>
      </c>
      <c r="K20" s="289">
        <f t="shared" si="1"/>
        <v>0.67194985632314375</v>
      </c>
      <c r="L20" s="289">
        <f t="shared" si="0"/>
        <v>1.0466852765070533</v>
      </c>
    </row>
    <row r="21" spans="1:12" x14ac:dyDescent="0.25">
      <c r="A21" s="155" t="s">
        <v>279</v>
      </c>
      <c r="B21" s="287">
        <v>7797.0317299999997</v>
      </c>
      <c r="C21" s="287">
        <v>2594.11591</v>
      </c>
      <c r="D21" s="287">
        <v>33.270557307325468</v>
      </c>
      <c r="E21" s="287">
        <v>307758.97506000003</v>
      </c>
      <c r="F21" s="287">
        <v>2479.6245899999999</v>
      </c>
      <c r="G21" s="287">
        <v>0.80570342083982371</v>
      </c>
      <c r="H21" s="290" t="s">
        <v>341</v>
      </c>
      <c r="I21" s="287">
        <v>-4.4135005517159129</v>
      </c>
      <c r="J21" s="288">
        <v>-32.464853886485642</v>
      </c>
      <c r="K21" s="289">
        <f t="shared" si="1"/>
        <v>39.471299555683615</v>
      </c>
      <c r="L21" s="289">
        <f t="shared" si="0"/>
        <v>0.9558649944828409</v>
      </c>
    </row>
    <row r="22" spans="1:12" x14ac:dyDescent="0.25">
      <c r="A22" s="155" t="s">
        <v>280</v>
      </c>
      <c r="B22" s="287">
        <v>156071.06644999998</v>
      </c>
      <c r="C22" s="287">
        <v>91769.900500000003</v>
      </c>
      <c r="D22" s="287">
        <v>58.800072676763598</v>
      </c>
      <c r="E22" s="287">
        <v>115780.41879000001</v>
      </c>
      <c r="F22" s="287">
        <v>90663.842290000001</v>
      </c>
      <c r="G22" s="287">
        <v>78.306714760156538</v>
      </c>
      <c r="H22" s="287">
        <v>-25.815577849535472</v>
      </c>
      <c r="I22" s="287">
        <v>-1.2052516173317684</v>
      </c>
      <c r="J22" s="288">
        <v>19.50664208339294</v>
      </c>
      <c r="K22" s="289">
        <f t="shared" si="1"/>
        <v>0.74184422150464535</v>
      </c>
      <c r="L22" s="289">
        <f t="shared" si="0"/>
        <v>0.98794748382668229</v>
      </c>
    </row>
    <row r="23" spans="1:12" x14ac:dyDescent="0.25">
      <c r="A23" s="155" t="s">
        <v>281</v>
      </c>
      <c r="B23" s="287">
        <v>27699.816760000002</v>
      </c>
      <c r="C23" s="287">
        <v>10297.972960000001</v>
      </c>
      <c r="D23" s="287">
        <v>37.177043621713842</v>
      </c>
      <c r="E23" s="287">
        <v>35975.718930000003</v>
      </c>
      <c r="F23" s="287">
        <v>9248.5697799999998</v>
      </c>
      <c r="G23" s="287">
        <v>25.707810865421386</v>
      </c>
      <c r="H23" s="287">
        <v>29.877100782669601</v>
      </c>
      <c r="I23" s="287">
        <v>-10.190385856286042</v>
      </c>
      <c r="J23" s="288">
        <v>-11.469232756292456</v>
      </c>
      <c r="K23" s="289">
        <f t="shared" si="1"/>
        <v>1.2987710078266959</v>
      </c>
      <c r="L23" s="289">
        <f t="shared" si="0"/>
        <v>0.89809614143713956</v>
      </c>
    </row>
    <row r="24" spans="1:12" x14ac:dyDescent="0.25">
      <c r="A24" s="155" t="s">
        <v>282</v>
      </c>
      <c r="B24" s="287">
        <v>26730.770690000001</v>
      </c>
      <c r="C24" s="287">
        <v>5822.0637800000004</v>
      </c>
      <c r="D24" s="287">
        <v>21.780381297341485</v>
      </c>
      <c r="E24" s="287">
        <v>21479.056229999998</v>
      </c>
      <c r="F24" s="287">
        <v>5884.81394</v>
      </c>
      <c r="G24" s="287">
        <v>27.397916728671838</v>
      </c>
      <c r="H24" s="287">
        <v>-19.646700504466466</v>
      </c>
      <c r="I24" s="287">
        <v>1.0777992542019064</v>
      </c>
      <c r="J24" s="288">
        <v>5.6175354313303529</v>
      </c>
      <c r="K24" s="289">
        <f t="shared" si="1"/>
        <v>0.80353299495533537</v>
      </c>
      <c r="L24" s="289">
        <f t="shared" si="1"/>
        <v>1.0107779925420191</v>
      </c>
    </row>
    <row r="25" spans="1:12" x14ac:dyDescent="0.25">
      <c r="A25" s="155" t="s">
        <v>283</v>
      </c>
      <c r="B25" s="287">
        <v>9738.2990600000012</v>
      </c>
      <c r="C25" s="287">
        <v>299.80041</v>
      </c>
      <c r="D25" s="287">
        <v>3.0785705815035831</v>
      </c>
      <c r="E25" s="287">
        <v>11203.563920000001</v>
      </c>
      <c r="F25" s="287">
        <v>0</v>
      </c>
      <c r="G25" s="287">
        <v>0</v>
      </c>
      <c r="H25" s="287">
        <v>15.046414686714286</v>
      </c>
      <c r="I25" s="287">
        <v>-100</v>
      </c>
      <c r="J25" s="288">
        <v>-3.0785705815035831</v>
      </c>
      <c r="K25" s="289">
        <f t="shared" si="1"/>
        <v>1.1504641468671428</v>
      </c>
      <c r="L25" s="289">
        <f t="shared" si="1"/>
        <v>0</v>
      </c>
    </row>
    <row r="26" spans="1:12" x14ac:dyDescent="0.25">
      <c r="A26" s="155" t="s">
        <v>284</v>
      </c>
      <c r="B26" s="287">
        <v>961.08338000000003</v>
      </c>
      <c r="C26" s="287">
        <v>0</v>
      </c>
      <c r="D26" s="287">
        <v>0</v>
      </c>
      <c r="E26" s="287">
        <v>3852.7245099999996</v>
      </c>
      <c r="F26" s="287">
        <v>48.400829999999999</v>
      </c>
      <c r="G26" s="287">
        <v>1.2562753935396229</v>
      </c>
      <c r="H26" s="290" t="s">
        <v>342</v>
      </c>
      <c r="I26" s="287"/>
      <c r="J26" s="288">
        <v>1.2562753935396229</v>
      </c>
      <c r="K26" s="289">
        <f t="shared" si="1"/>
        <v>4.008730761736822</v>
      </c>
      <c r="L26" s="289" t="e">
        <f t="shared" si="1"/>
        <v>#DIV/0!</v>
      </c>
    </row>
    <row r="27" spans="1:12" x14ac:dyDescent="0.25">
      <c r="A27" s="155" t="s">
        <v>285</v>
      </c>
      <c r="B27" s="287">
        <v>197516.90841999999</v>
      </c>
      <c r="C27" s="287">
        <v>9058.7393000000011</v>
      </c>
      <c r="D27" s="287">
        <v>4.5863107986367915</v>
      </c>
      <c r="E27" s="287">
        <v>522958.19342000003</v>
      </c>
      <c r="F27" s="287">
        <v>22878.739300000001</v>
      </c>
      <c r="G27" s="287">
        <v>4.3748696526541551</v>
      </c>
      <c r="H27" s="290" t="s">
        <v>343</v>
      </c>
      <c r="I27" s="290" t="s">
        <v>344</v>
      </c>
      <c r="J27" s="288">
        <v>-0.21144114598263641</v>
      </c>
      <c r="K27" s="289">
        <f t="shared" si="1"/>
        <v>2.6476629145489743</v>
      </c>
      <c r="L27" s="289">
        <f t="shared" si="1"/>
        <v>2.5255986006794564</v>
      </c>
    </row>
    <row r="28" spans="1:12" x14ac:dyDescent="0.25">
      <c r="A28" s="155" t="s">
        <v>286</v>
      </c>
      <c r="B28" s="287">
        <v>40987.10744</v>
      </c>
      <c r="C28" s="287">
        <v>0</v>
      </c>
      <c r="D28" s="287">
        <v>0</v>
      </c>
      <c r="E28" s="287">
        <v>146944.11618000001</v>
      </c>
      <c r="F28" s="287">
        <v>0</v>
      </c>
      <c r="G28" s="287">
        <v>0</v>
      </c>
      <c r="H28" s="290" t="s">
        <v>345</v>
      </c>
      <c r="I28" s="287"/>
      <c r="J28" s="288">
        <v>0</v>
      </c>
      <c r="K28" s="289">
        <f t="shared" si="1"/>
        <v>3.5851301874646273</v>
      </c>
      <c r="L28" s="289" t="e">
        <f t="shared" si="1"/>
        <v>#DIV/0!</v>
      </c>
    </row>
    <row r="29" spans="1:12" x14ac:dyDescent="0.25">
      <c r="A29" s="155" t="s">
        <v>287</v>
      </c>
      <c r="B29" s="287">
        <v>71567.252139999997</v>
      </c>
      <c r="C29" s="287">
        <v>0</v>
      </c>
      <c r="D29" s="287">
        <v>0</v>
      </c>
      <c r="E29" s="287">
        <v>84946.268510000009</v>
      </c>
      <c r="F29" s="287">
        <v>0</v>
      </c>
      <c r="G29" s="287">
        <v>0</v>
      </c>
      <c r="H29" s="287">
        <v>18.69432732142343</v>
      </c>
      <c r="I29" s="287"/>
      <c r="J29" s="288">
        <v>0</v>
      </c>
      <c r="K29" s="289">
        <f t="shared" si="1"/>
        <v>1.1869432732142342</v>
      </c>
      <c r="L29" s="289" t="e">
        <f t="shared" si="1"/>
        <v>#DIV/0!</v>
      </c>
    </row>
    <row r="30" spans="1:12" x14ac:dyDescent="0.25">
      <c r="A30" s="155" t="s">
        <v>288</v>
      </c>
      <c r="B30" s="287">
        <v>44981.330030000005</v>
      </c>
      <c r="C30" s="287">
        <v>20132.06381</v>
      </c>
      <c r="D30" s="287">
        <v>44.756488517731803</v>
      </c>
      <c r="E30" s="287">
        <v>34653.474320000001</v>
      </c>
      <c r="F30" s="287">
        <v>19159.708719999999</v>
      </c>
      <c r="G30" s="287">
        <v>55.289430846309429</v>
      </c>
      <c r="H30" s="287">
        <v>-22.960316431532604</v>
      </c>
      <c r="I30" s="287">
        <v>-4.8298828136885419</v>
      </c>
      <c r="J30" s="288">
        <v>10.532942328577626</v>
      </c>
      <c r="K30" s="289">
        <f t="shared" si="1"/>
        <v>0.77039683568467388</v>
      </c>
      <c r="L30" s="289">
        <f t="shared" si="1"/>
        <v>0.95170117186311454</v>
      </c>
    </row>
    <row r="31" spans="1:12" x14ac:dyDescent="0.25">
      <c r="A31" s="155" t="s">
        <v>289</v>
      </c>
      <c r="B31" s="287">
        <v>4848.4981699999998</v>
      </c>
      <c r="C31" s="287">
        <v>467.77819</v>
      </c>
      <c r="D31" s="287">
        <v>9.6478986605454367</v>
      </c>
      <c r="E31" s="287">
        <v>9981.2674000000006</v>
      </c>
      <c r="F31" s="287">
        <v>0</v>
      </c>
      <c r="G31" s="287">
        <v>0</v>
      </c>
      <c r="H31" s="290" t="s">
        <v>346</v>
      </c>
      <c r="I31" s="287">
        <v>-100</v>
      </c>
      <c r="J31" s="288">
        <v>-9.6478986605454367</v>
      </c>
      <c r="K31" s="289">
        <f t="shared" si="1"/>
        <v>2.0586307450333639</v>
      </c>
      <c r="L31" s="289">
        <f t="shared" si="1"/>
        <v>0</v>
      </c>
    </row>
    <row r="32" spans="1:12" x14ac:dyDescent="0.25">
      <c r="A32" s="155" t="s">
        <v>290</v>
      </c>
      <c r="B32" s="287">
        <v>38939.309280000001</v>
      </c>
      <c r="C32" s="287">
        <v>28285.6374</v>
      </c>
      <c r="D32" s="287">
        <v>72.640316233159439</v>
      </c>
      <c r="E32" s="287">
        <v>54087.494399999996</v>
      </c>
      <c r="F32" s="287">
        <v>32010.90595</v>
      </c>
      <c r="G32" s="287">
        <v>59.183562309737916</v>
      </c>
      <c r="H32" s="287">
        <v>38.902038582847695</v>
      </c>
      <c r="I32" s="287">
        <v>13.170177137319868</v>
      </c>
      <c r="J32" s="288">
        <v>-13.456753923421523</v>
      </c>
      <c r="K32" s="289">
        <f t="shared" si="1"/>
        <v>1.3890203858284771</v>
      </c>
      <c r="L32" s="289">
        <f t="shared" si="1"/>
        <v>1.1317017713731987</v>
      </c>
    </row>
    <row r="33" spans="1:12" x14ac:dyDescent="0.25">
      <c r="A33" s="155" t="s">
        <v>291</v>
      </c>
      <c r="B33" s="287">
        <v>24.347660000000001</v>
      </c>
      <c r="C33" s="287">
        <v>0</v>
      </c>
      <c r="D33" s="287">
        <v>0</v>
      </c>
      <c r="E33" s="287">
        <v>101.19519</v>
      </c>
      <c r="F33" s="287">
        <v>0</v>
      </c>
      <c r="G33" s="287">
        <v>0</v>
      </c>
      <c r="H33" s="290" t="s">
        <v>347</v>
      </c>
      <c r="I33" s="287"/>
      <c r="J33" s="288">
        <v>0</v>
      </c>
      <c r="K33" s="289">
        <f t="shared" si="1"/>
        <v>4.1562593694835561</v>
      </c>
      <c r="L33" s="289" t="e">
        <f t="shared" si="1"/>
        <v>#DIV/0!</v>
      </c>
    </row>
    <row r="34" spans="1:12" s="294" customFormat="1" ht="13.8" thickBot="1" x14ac:dyDescent="0.3">
      <c r="A34" s="291" t="s">
        <v>292</v>
      </c>
      <c r="B34" s="292">
        <v>1138967.67686</v>
      </c>
      <c r="C34" s="292">
        <v>366441.02436000004</v>
      </c>
      <c r="D34" s="292">
        <v>32.173083732300015</v>
      </c>
      <c r="E34" s="292">
        <v>1991523.7922900002</v>
      </c>
      <c r="F34" s="292">
        <v>384401.00265000004</v>
      </c>
      <c r="G34" s="292">
        <v>19.301853391768297</v>
      </c>
      <c r="H34" s="292">
        <v>74.853407410155597</v>
      </c>
      <c r="I34" s="292">
        <v>4.9011920325699379</v>
      </c>
      <c r="J34" s="293">
        <v>-12.871230340531717</v>
      </c>
    </row>
    <row r="35" spans="1:12" ht="13.8" hidden="1" thickTop="1" x14ac:dyDescent="0.25">
      <c r="E35" s="289">
        <f>E34-B34</f>
        <v>852556.11543000024</v>
      </c>
    </row>
    <row r="36" spans="1:12" hidden="1" x14ac:dyDescent="0.25">
      <c r="E36" s="289">
        <f>E35/1000</f>
        <v>852.5561154300002</v>
      </c>
    </row>
    <row r="37" spans="1:12" ht="13.8" thickTop="1" x14ac:dyDescent="0.25"/>
  </sheetData>
  <mergeCells count="12">
    <mergeCell ref="H5:H6"/>
    <mergeCell ref="J5:J6"/>
    <mergeCell ref="H1:J1"/>
    <mergeCell ref="A2:J2"/>
    <mergeCell ref="A4:A6"/>
    <mergeCell ref="B4:D4"/>
    <mergeCell ref="E4:G4"/>
    <mergeCell ref="H4:J4"/>
    <mergeCell ref="B5:B6"/>
    <mergeCell ref="D5:D6"/>
    <mergeCell ref="E5:E6"/>
    <mergeCell ref="G5:G6"/>
  </mergeCells>
  <pageMargins left="0.70866141732283472" right="0.39370078740157483" top="0.74803149606299213" bottom="0.59055118110236227" header="0.31496062992125984" footer="0.31496062992125984"/>
  <pageSetup paperSize="9" scale="77" fitToHeight="0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201"/>
  <sheetViews>
    <sheetView zoomScale="115" zoomScaleNormal="115" workbookViewId="0">
      <selection activeCell="F5" sqref="F5"/>
    </sheetView>
  </sheetViews>
  <sheetFormatPr defaultColWidth="8.88671875" defaultRowHeight="13.2" x14ac:dyDescent="0.25"/>
  <cols>
    <col min="1" max="1" width="66.44140625" style="316" customWidth="1"/>
    <col min="2" max="4" width="11.6640625" style="316" bestFit="1" customWidth="1"/>
    <col min="5" max="6" width="8.88671875" style="316"/>
    <col min="7" max="8" width="0" style="318" hidden="1" customWidth="1"/>
    <col min="9" max="9" width="8.88671875" style="319"/>
    <col min="10" max="16384" width="8.88671875" style="316"/>
  </cols>
  <sheetData>
    <row r="1" spans="1:9" x14ac:dyDescent="0.25">
      <c r="F1" s="344" t="s">
        <v>485</v>
      </c>
    </row>
    <row r="3" spans="1:9" ht="13.95" customHeight="1" x14ac:dyDescent="0.25">
      <c r="A3" s="385" t="s">
        <v>389</v>
      </c>
      <c r="B3" s="385"/>
      <c r="C3" s="385"/>
      <c r="D3" s="385"/>
      <c r="E3" s="385"/>
      <c r="F3" s="385"/>
    </row>
    <row r="4" spans="1:9" ht="13.95" customHeight="1" x14ac:dyDescent="0.25">
      <c r="A4" s="320"/>
      <c r="B4" s="320"/>
      <c r="C4" s="320"/>
      <c r="D4" s="320"/>
      <c r="E4" s="320"/>
      <c r="F4" s="320"/>
    </row>
    <row r="5" spans="1:9" ht="13.8" thickBot="1" x14ac:dyDescent="0.3">
      <c r="A5" s="321"/>
      <c r="F5" s="317" t="s">
        <v>390</v>
      </c>
    </row>
    <row r="6" spans="1:9" ht="27" customHeight="1" thickTop="1" x14ac:dyDescent="0.25">
      <c r="A6" s="386" t="s">
        <v>350</v>
      </c>
      <c r="B6" s="388" t="s">
        <v>391</v>
      </c>
      <c r="C6" s="388" t="s">
        <v>392</v>
      </c>
      <c r="D6" s="388" t="s">
        <v>393</v>
      </c>
      <c r="E6" s="388" t="s">
        <v>394</v>
      </c>
      <c r="F6" s="390"/>
    </row>
    <row r="7" spans="1:9" ht="92.4" x14ac:dyDescent="0.25">
      <c r="A7" s="387"/>
      <c r="B7" s="389"/>
      <c r="C7" s="389"/>
      <c r="D7" s="389"/>
      <c r="E7" s="322" t="s">
        <v>395</v>
      </c>
      <c r="F7" s="323" t="s">
        <v>396</v>
      </c>
    </row>
    <row r="8" spans="1:9" x14ac:dyDescent="0.25">
      <c r="A8" s="324" t="s">
        <v>18</v>
      </c>
      <c r="B8" s="325">
        <v>1</v>
      </c>
      <c r="C8" s="325">
        <v>2</v>
      </c>
      <c r="D8" s="325">
        <v>3</v>
      </c>
      <c r="E8" s="325">
        <v>4</v>
      </c>
      <c r="F8" s="326">
        <v>5</v>
      </c>
    </row>
    <row r="9" spans="1:9" x14ac:dyDescent="0.25">
      <c r="A9" s="327" t="s">
        <v>397</v>
      </c>
      <c r="B9" s="328">
        <f>SUM(B11:B32)</f>
        <v>63414.660799999998</v>
      </c>
      <c r="C9" s="328">
        <f t="shared" ref="C9:D9" si="0">SUM(C11:C32)</f>
        <v>33232.042199999996</v>
      </c>
      <c r="D9" s="328">
        <f t="shared" si="0"/>
        <v>32595.701300000004</v>
      </c>
      <c r="E9" s="328">
        <f>D9/B9*100</f>
        <v>51.400891984271254</v>
      </c>
      <c r="F9" s="329">
        <f t="shared" ref="F9" si="1">D9/C9*100</f>
        <v>98.085158606352536</v>
      </c>
      <c r="G9" s="318" t="e">
        <f>B9-#REF!</f>
        <v>#REF!</v>
      </c>
      <c r="H9" s="318" t="e">
        <f>D9-#REF!</f>
        <v>#REF!</v>
      </c>
    </row>
    <row r="10" spans="1:9" x14ac:dyDescent="0.25">
      <c r="A10" s="330" t="s">
        <v>398</v>
      </c>
      <c r="B10" s="331"/>
      <c r="C10" s="331"/>
      <c r="D10" s="331"/>
      <c r="E10" s="331"/>
      <c r="F10" s="332"/>
    </row>
    <row r="11" spans="1:9" ht="26.4" x14ac:dyDescent="0.25">
      <c r="A11" s="330" t="s">
        <v>399</v>
      </c>
      <c r="B11" s="331">
        <v>12438.2389</v>
      </c>
      <c r="C11" s="331">
        <v>6269.4017000000003</v>
      </c>
      <c r="D11" s="331">
        <v>6258.4384</v>
      </c>
      <c r="E11" s="331">
        <f>D11/B11*100</f>
        <v>50.316113481306424</v>
      </c>
      <c r="F11" s="332">
        <f>D11/C11*100</f>
        <v>99.825130043908331</v>
      </c>
      <c r="G11" s="318" t="e">
        <f>B11-#REF!</f>
        <v>#REF!</v>
      </c>
      <c r="H11" s="318" t="e">
        <f>D11-#REF!</f>
        <v>#REF!</v>
      </c>
      <c r="I11" s="319" t="str">
        <f>IF(E11&lt;30,E11,"-")</f>
        <v>-</v>
      </c>
    </row>
    <row r="12" spans="1:9" ht="26.4" x14ac:dyDescent="0.25">
      <c r="A12" s="330" t="s">
        <v>400</v>
      </c>
      <c r="B12" s="331">
        <v>17590.551500000001</v>
      </c>
      <c r="C12" s="331">
        <v>10313.0419</v>
      </c>
      <c r="D12" s="331">
        <v>9984.3518000000004</v>
      </c>
      <c r="E12" s="331">
        <f t="shared" ref="E12:E75" si="2">D12/B12*100</f>
        <v>56.759742865367237</v>
      </c>
      <c r="F12" s="332">
        <f t="shared" ref="F12:F76" si="3">D12/C12*100</f>
        <v>96.812869537551279</v>
      </c>
      <c r="G12" s="318" t="e">
        <f>B12-#REF!</f>
        <v>#REF!</v>
      </c>
      <c r="H12" s="318" t="e">
        <f>D12-#REF!</f>
        <v>#REF!</v>
      </c>
      <c r="I12" s="319" t="str">
        <f t="shared" ref="I12:I32" si="4">IF(E12&lt;30,E12,"-")</f>
        <v>-</v>
      </c>
    </row>
    <row r="13" spans="1:9" ht="26.4" x14ac:dyDescent="0.25">
      <c r="A13" s="330" t="s">
        <v>401</v>
      </c>
      <c r="B13" s="331">
        <v>11019.5244</v>
      </c>
      <c r="C13" s="331">
        <v>5872.2308999999996</v>
      </c>
      <c r="D13" s="331">
        <v>5758.3163000000004</v>
      </c>
      <c r="E13" s="331">
        <f t="shared" si="2"/>
        <v>52.255579197229238</v>
      </c>
      <c r="F13" s="332">
        <f t="shared" si="3"/>
        <v>98.06011374654905</v>
      </c>
      <c r="G13" s="318" t="e">
        <f>B13-#REF!</f>
        <v>#REF!</v>
      </c>
      <c r="H13" s="318" t="e">
        <f>D13-#REF!</f>
        <v>#REF!</v>
      </c>
      <c r="I13" s="319" t="str">
        <f t="shared" si="4"/>
        <v>-</v>
      </c>
    </row>
    <row r="14" spans="1:9" ht="26.4" x14ac:dyDescent="0.25">
      <c r="A14" s="330" t="s">
        <v>402</v>
      </c>
      <c r="B14" s="331">
        <v>1138.8685</v>
      </c>
      <c r="C14" s="331">
        <v>575.40369999999996</v>
      </c>
      <c r="D14" s="331">
        <v>569.4203</v>
      </c>
      <c r="E14" s="331">
        <f t="shared" si="2"/>
        <v>49.99877510002252</v>
      </c>
      <c r="F14" s="332">
        <f t="shared" si="3"/>
        <v>98.960138768659306</v>
      </c>
      <c r="G14" s="318" t="e">
        <f>B14-#REF!</f>
        <v>#REF!</v>
      </c>
      <c r="H14" s="318" t="e">
        <f>D14-#REF!</f>
        <v>#REF!</v>
      </c>
      <c r="I14" s="319" t="str">
        <f t="shared" si="4"/>
        <v>-</v>
      </c>
    </row>
    <row r="15" spans="1:9" ht="39.6" x14ac:dyDescent="0.25">
      <c r="A15" s="330" t="s">
        <v>403</v>
      </c>
      <c r="B15" s="331">
        <v>972.26</v>
      </c>
      <c r="C15" s="331">
        <v>508.07029999999997</v>
      </c>
      <c r="D15" s="331">
        <v>500.298</v>
      </c>
      <c r="E15" s="331">
        <f t="shared" si="2"/>
        <v>51.457223376463091</v>
      </c>
      <c r="F15" s="332">
        <f t="shared" si="3"/>
        <v>98.470231383334166</v>
      </c>
      <c r="G15" s="318" t="e">
        <f>B15-#REF!</f>
        <v>#REF!</v>
      </c>
      <c r="H15" s="318" t="e">
        <f>D15-#REF!</f>
        <v>#REF!</v>
      </c>
      <c r="I15" s="319" t="str">
        <f t="shared" si="4"/>
        <v>-</v>
      </c>
    </row>
    <row r="16" spans="1:9" ht="39.6" x14ac:dyDescent="0.25">
      <c r="A16" s="330" t="s">
        <v>404</v>
      </c>
      <c r="B16" s="331">
        <v>657.57629999999995</v>
      </c>
      <c r="C16" s="331">
        <v>281.38260000000002</v>
      </c>
      <c r="D16" s="331">
        <v>275.63850000000002</v>
      </c>
      <c r="E16" s="331">
        <f t="shared" si="2"/>
        <v>41.917340999059739</v>
      </c>
      <c r="F16" s="332">
        <f t="shared" si="3"/>
        <v>97.958615777947884</v>
      </c>
      <c r="G16" s="318" t="e">
        <f>B16-#REF!</f>
        <v>#REF!</v>
      </c>
      <c r="H16" s="318" t="e">
        <f>D16-#REF!</f>
        <v>#REF!</v>
      </c>
      <c r="I16" s="319" t="str">
        <f t="shared" si="4"/>
        <v>-</v>
      </c>
    </row>
    <row r="17" spans="1:9" ht="39.6" x14ac:dyDescent="0.25">
      <c r="A17" s="330" t="s">
        <v>405</v>
      </c>
      <c r="B17" s="331">
        <v>823.24270000000001</v>
      </c>
      <c r="C17" s="331">
        <v>405.72250000000003</v>
      </c>
      <c r="D17" s="331">
        <v>375.27969999999999</v>
      </c>
      <c r="E17" s="331">
        <f t="shared" si="2"/>
        <v>45.585548465841235</v>
      </c>
      <c r="F17" s="332">
        <f t="shared" si="3"/>
        <v>92.496644874267503</v>
      </c>
      <c r="G17" s="318" t="e">
        <f>B17-#REF!</f>
        <v>#REF!</v>
      </c>
      <c r="H17" s="318" t="e">
        <f>D17-#REF!</f>
        <v>#REF!</v>
      </c>
      <c r="I17" s="319" t="str">
        <f t="shared" si="4"/>
        <v>-</v>
      </c>
    </row>
    <row r="18" spans="1:9" ht="66" x14ac:dyDescent="0.25">
      <c r="A18" s="330" t="s">
        <v>406</v>
      </c>
      <c r="B18" s="331">
        <v>3.9923999999999999</v>
      </c>
      <c r="C18" s="331">
        <v>1.87</v>
      </c>
      <c r="D18" s="331">
        <v>1.7961</v>
      </c>
      <c r="E18" s="331">
        <f t="shared" si="2"/>
        <v>44.987977156597537</v>
      </c>
      <c r="F18" s="332">
        <f t="shared" si="3"/>
        <v>96.048128342245988</v>
      </c>
      <c r="G18" s="318" t="e">
        <f>B18-#REF!</f>
        <v>#REF!</v>
      </c>
      <c r="H18" s="318" t="e">
        <f>D18-#REF!</f>
        <v>#REF!</v>
      </c>
      <c r="I18" s="319" t="str">
        <f t="shared" si="4"/>
        <v>-</v>
      </c>
    </row>
    <row r="19" spans="1:9" ht="52.8" x14ac:dyDescent="0.25">
      <c r="A19" s="330" t="s">
        <v>407</v>
      </c>
      <c r="B19" s="331">
        <v>1106.9394</v>
      </c>
      <c r="C19" s="331">
        <v>567.42420000000004</v>
      </c>
      <c r="D19" s="331">
        <v>500.95609999999999</v>
      </c>
      <c r="E19" s="331">
        <f t="shared" si="2"/>
        <v>45.255964328309211</v>
      </c>
      <c r="F19" s="332">
        <f t="shared" si="3"/>
        <v>88.285994851823375</v>
      </c>
      <c r="G19" s="318" t="e">
        <f>B19-#REF!</f>
        <v>#REF!</v>
      </c>
      <c r="H19" s="318" t="e">
        <f>D19-#REF!</f>
        <v>#REF!</v>
      </c>
      <c r="I19" s="319" t="str">
        <f t="shared" si="4"/>
        <v>-</v>
      </c>
    </row>
    <row r="20" spans="1:9" ht="39.6" x14ac:dyDescent="0.25">
      <c r="A20" s="330" t="s">
        <v>408</v>
      </c>
      <c r="B20" s="331">
        <v>182.52189999999999</v>
      </c>
      <c r="C20" s="331">
        <v>101.3742</v>
      </c>
      <c r="D20" s="331">
        <v>101.3741</v>
      </c>
      <c r="E20" s="331">
        <f t="shared" si="2"/>
        <v>55.540787160335285</v>
      </c>
      <c r="F20" s="332">
        <f t="shared" si="3"/>
        <v>99.999901355571723</v>
      </c>
      <c r="G20" s="318" t="e">
        <f>B20-#REF!</f>
        <v>#REF!</v>
      </c>
      <c r="H20" s="318" t="e">
        <f>D20-#REF!</f>
        <v>#REF!</v>
      </c>
      <c r="I20" s="319" t="str">
        <f t="shared" si="4"/>
        <v>-</v>
      </c>
    </row>
    <row r="21" spans="1:9" ht="52.8" x14ac:dyDescent="0.25">
      <c r="A21" s="330" t="s">
        <v>409</v>
      </c>
      <c r="B21" s="331">
        <v>493.11360000000002</v>
      </c>
      <c r="C21" s="331">
        <v>288.19900000000001</v>
      </c>
      <c r="D21" s="331">
        <v>277.12139999999999</v>
      </c>
      <c r="E21" s="331">
        <f t="shared" si="2"/>
        <v>56.198287777907566</v>
      </c>
      <c r="F21" s="332">
        <f t="shared" si="3"/>
        <v>96.156267023827283</v>
      </c>
      <c r="G21" s="318" t="e">
        <f>B21-#REF!</f>
        <v>#REF!</v>
      </c>
      <c r="H21" s="318" t="e">
        <f>D21-#REF!</f>
        <v>#REF!</v>
      </c>
      <c r="I21" s="319" t="str">
        <f t="shared" si="4"/>
        <v>-</v>
      </c>
    </row>
    <row r="22" spans="1:9" ht="39.6" x14ac:dyDescent="0.25">
      <c r="A22" s="330" t="s">
        <v>410</v>
      </c>
      <c r="B22" s="331">
        <v>275.9794</v>
      </c>
      <c r="C22" s="331">
        <v>124.2568</v>
      </c>
      <c r="D22" s="331">
        <v>118.9087</v>
      </c>
      <c r="E22" s="331">
        <f t="shared" si="2"/>
        <v>43.086078163804977</v>
      </c>
      <c r="F22" s="332">
        <f t="shared" si="3"/>
        <v>95.695929719741684</v>
      </c>
      <c r="G22" s="318" t="e">
        <f>B22-#REF!</f>
        <v>#REF!</v>
      </c>
      <c r="H22" s="318" t="e">
        <f>D22-#REF!</f>
        <v>#REF!</v>
      </c>
      <c r="I22" s="319" t="str">
        <f t="shared" si="4"/>
        <v>-</v>
      </c>
    </row>
    <row r="23" spans="1:9" ht="26.4" x14ac:dyDescent="0.25">
      <c r="A23" s="330" t="s">
        <v>411</v>
      </c>
      <c r="B23" s="331">
        <v>1.494</v>
      </c>
      <c r="C23" s="331">
        <v>0.90249999999999997</v>
      </c>
      <c r="D23" s="331">
        <v>0.40739999999999998</v>
      </c>
      <c r="E23" s="331">
        <f t="shared" si="2"/>
        <v>27.269076305220885</v>
      </c>
      <c r="F23" s="332">
        <f t="shared" si="3"/>
        <v>45.141274238227147</v>
      </c>
      <c r="G23" s="318" t="e">
        <f>B23-#REF!</f>
        <v>#REF!</v>
      </c>
      <c r="H23" s="318" t="e">
        <f>D23-#REF!</f>
        <v>#REF!</v>
      </c>
      <c r="I23" s="319">
        <f t="shared" si="4"/>
        <v>27.269076305220885</v>
      </c>
    </row>
    <row r="24" spans="1:9" ht="26.4" x14ac:dyDescent="0.25">
      <c r="A24" s="330" t="s">
        <v>412</v>
      </c>
      <c r="B24" s="331">
        <v>873.20050000000003</v>
      </c>
      <c r="C24" s="331">
        <v>368.45850000000002</v>
      </c>
      <c r="D24" s="331">
        <v>365.82409999999999</v>
      </c>
      <c r="E24" s="331">
        <f t="shared" si="2"/>
        <v>41.894627866108642</v>
      </c>
      <c r="F24" s="332">
        <f t="shared" si="3"/>
        <v>99.285021243912126</v>
      </c>
      <c r="G24" s="318" t="e">
        <f>B24-#REF!</f>
        <v>#REF!</v>
      </c>
      <c r="H24" s="318" t="e">
        <f>D24-#REF!</f>
        <v>#REF!</v>
      </c>
      <c r="I24" s="319" t="str">
        <f t="shared" si="4"/>
        <v>-</v>
      </c>
    </row>
    <row r="25" spans="1:9" ht="39.6" x14ac:dyDescent="0.25">
      <c r="A25" s="330" t="s">
        <v>413</v>
      </c>
      <c r="B25" s="331">
        <v>3556.6296000000002</v>
      </c>
      <c r="C25" s="331">
        <v>2542.4967000000001</v>
      </c>
      <c r="D25" s="331">
        <v>2535.1215000000002</v>
      </c>
      <c r="E25" s="331">
        <f t="shared" si="2"/>
        <v>71.278760655874876</v>
      </c>
      <c r="F25" s="332">
        <f t="shared" si="3"/>
        <v>99.709922927333594</v>
      </c>
      <c r="G25" s="318" t="e">
        <f>B25-#REF!</f>
        <v>#REF!</v>
      </c>
      <c r="H25" s="318" t="e">
        <f>D25-#REF!</f>
        <v>#REF!</v>
      </c>
      <c r="I25" s="319" t="str">
        <f t="shared" si="4"/>
        <v>-</v>
      </c>
    </row>
    <row r="26" spans="1:9" ht="52.8" x14ac:dyDescent="0.25">
      <c r="A26" s="330" t="s">
        <v>414</v>
      </c>
      <c r="B26" s="331">
        <v>39.544600000000003</v>
      </c>
      <c r="C26" s="331">
        <v>29.988399999999999</v>
      </c>
      <c r="D26" s="331">
        <v>20.252400000000002</v>
      </c>
      <c r="E26" s="331">
        <f t="shared" si="2"/>
        <v>51.214072212135164</v>
      </c>
      <c r="F26" s="332">
        <f t="shared" si="3"/>
        <v>67.534113190433644</v>
      </c>
      <c r="G26" s="318" t="e">
        <f>B26-#REF!</f>
        <v>#REF!</v>
      </c>
      <c r="H26" s="318" t="e">
        <f>D26-#REF!</f>
        <v>#REF!</v>
      </c>
      <c r="I26" s="319" t="str">
        <f t="shared" si="4"/>
        <v>-</v>
      </c>
    </row>
    <row r="27" spans="1:9" ht="26.4" x14ac:dyDescent="0.25">
      <c r="A27" s="330" t="s">
        <v>415</v>
      </c>
      <c r="B27" s="331">
        <v>5206.1549999999997</v>
      </c>
      <c r="C27" s="331">
        <v>1891.4960000000001</v>
      </c>
      <c r="D27" s="331">
        <v>1886.7934</v>
      </c>
      <c r="E27" s="331">
        <f t="shared" si="2"/>
        <v>36.24159096300437</v>
      </c>
      <c r="F27" s="332">
        <f t="shared" si="3"/>
        <v>99.751381974902401</v>
      </c>
      <c r="G27" s="318" t="e">
        <f>B27-#REF!</f>
        <v>#REF!</v>
      </c>
      <c r="H27" s="318" t="e">
        <f>D27-#REF!</f>
        <v>#REF!</v>
      </c>
      <c r="I27" s="319" t="str">
        <f t="shared" si="4"/>
        <v>-</v>
      </c>
    </row>
    <row r="28" spans="1:9" ht="26.4" x14ac:dyDescent="0.25">
      <c r="A28" s="330" t="s">
        <v>416</v>
      </c>
      <c r="B28" s="331">
        <v>160.58510000000001</v>
      </c>
      <c r="C28" s="331">
        <v>11.607699999999999</v>
      </c>
      <c r="D28" s="331">
        <v>11.046099999999999</v>
      </c>
      <c r="E28" s="331">
        <f t="shared" si="2"/>
        <v>6.8786581071344717</v>
      </c>
      <c r="F28" s="332">
        <f t="shared" si="3"/>
        <v>95.161832232052859</v>
      </c>
      <c r="G28" s="318" t="e">
        <f>B28-#REF!</f>
        <v>#REF!</v>
      </c>
      <c r="H28" s="318" t="e">
        <f>D28-#REF!</f>
        <v>#REF!</v>
      </c>
      <c r="I28" s="319">
        <f t="shared" si="4"/>
        <v>6.8786581071344717</v>
      </c>
    </row>
    <row r="29" spans="1:9" ht="39.6" x14ac:dyDescent="0.25">
      <c r="A29" s="330" t="s">
        <v>417</v>
      </c>
      <c r="B29" s="331">
        <v>81.312200000000004</v>
      </c>
      <c r="C29" s="331">
        <v>34.401800000000001</v>
      </c>
      <c r="D29" s="331">
        <v>31.457799999999999</v>
      </c>
      <c r="E29" s="331">
        <f t="shared" si="2"/>
        <v>38.687675404182883</v>
      </c>
      <c r="F29" s="332">
        <f t="shared" si="3"/>
        <v>91.442308251312426</v>
      </c>
      <c r="G29" s="318" t="e">
        <f>B29-#REF!</f>
        <v>#REF!</v>
      </c>
      <c r="H29" s="318" t="e">
        <f>D29-#REF!</f>
        <v>#REF!</v>
      </c>
      <c r="I29" s="319" t="str">
        <f t="shared" si="4"/>
        <v>-</v>
      </c>
    </row>
    <row r="30" spans="1:9" ht="39.6" x14ac:dyDescent="0.25">
      <c r="A30" s="330" t="s">
        <v>418</v>
      </c>
      <c r="B30" s="331">
        <v>5243.2902999999997</v>
      </c>
      <c r="C30" s="331">
        <v>2394.5906</v>
      </c>
      <c r="D30" s="331">
        <v>2389.3948</v>
      </c>
      <c r="E30" s="331">
        <f t="shared" si="2"/>
        <v>45.570522768880451</v>
      </c>
      <c r="F30" s="332">
        <f t="shared" si="3"/>
        <v>99.783019276865119</v>
      </c>
      <c r="G30" s="318" t="e">
        <f>B30-#REF!</f>
        <v>#REF!</v>
      </c>
      <c r="H30" s="318" t="e">
        <f>D30-#REF!</f>
        <v>#REF!</v>
      </c>
      <c r="I30" s="319" t="str">
        <f t="shared" si="4"/>
        <v>-</v>
      </c>
    </row>
    <row r="31" spans="1:9" ht="39.6" x14ac:dyDescent="0.25">
      <c r="A31" s="330" t="s">
        <v>419</v>
      </c>
      <c r="B31" s="331">
        <v>1353.7634</v>
      </c>
      <c r="C31" s="331">
        <v>592.10479999999995</v>
      </c>
      <c r="D31" s="331">
        <v>577.95029999999997</v>
      </c>
      <c r="E31" s="331">
        <f t="shared" si="2"/>
        <v>42.692120351311011</v>
      </c>
      <c r="F31" s="332">
        <f t="shared" si="3"/>
        <v>97.609460352288991</v>
      </c>
      <c r="G31" s="318" t="e">
        <f>B31-#REF!</f>
        <v>#REF!</v>
      </c>
      <c r="H31" s="318" t="e">
        <f>D31-#REF!</f>
        <v>#REF!</v>
      </c>
      <c r="I31" s="319" t="str">
        <f t="shared" si="4"/>
        <v>-</v>
      </c>
    </row>
    <row r="32" spans="1:9" ht="39.6" x14ac:dyDescent="0.25">
      <c r="A32" s="330" t="s">
        <v>420</v>
      </c>
      <c r="B32" s="331">
        <v>195.87710000000001</v>
      </c>
      <c r="C32" s="331">
        <v>57.617400000000004</v>
      </c>
      <c r="D32" s="331">
        <v>55.554099999999998</v>
      </c>
      <c r="E32" s="331">
        <f t="shared" si="2"/>
        <v>28.361712522801284</v>
      </c>
      <c r="F32" s="332">
        <f t="shared" si="3"/>
        <v>96.418963715821945</v>
      </c>
      <c r="G32" s="318" t="e">
        <f>B32-#REF!</f>
        <v>#REF!</v>
      </c>
      <c r="H32" s="318" t="e">
        <f>D32-#REF!</f>
        <v>#REF!</v>
      </c>
      <c r="I32" s="319">
        <f t="shared" si="4"/>
        <v>28.361712522801284</v>
      </c>
    </row>
    <row r="33" spans="1:18" x14ac:dyDescent="0.25">
      <c r="A33" s="330"/>
      <c r="B33" s="331"/>
      <c r="C33" s="331"/>
      <c r="D33" s="331"/>
      <c r="E33" s="331"/>
      <c r="F33" s="332"/>
    </row>
    <row r="34" spans="1:18" x14ac:dyDescent="0.25">
      <c r="A34" s="327" t="s">
        <v>421</v>
      </c>
      <c r="B34" s="328">
        <f>B36</f>
        <v>3146.6370999999999</v>
      </c>
      <c r="C34" s="328">
        <f t="shared" ref="C34:D34" si="5">C36</f>
        <v>1186.3797</v>
      </c>
      <c r="D34" s="328">
        <f t="shared" si="5"/>
        <v>1175.0512000000001</v>
      </c>
      <c r="E34" s="328">
        <f t="shared" si="2"/>
        <v>37.343079696098421</v>
      </c>
      <c r="F34" s="329">
        <f t="shared" si="3"/>
        <v>99.045120208985381</v>
      </c>
    </row>
    <row r="35" spans="1:18" x14ac:dyDescent="0.25">
      <c r="A35" s="330" t="s">
        <v>398</v>
      </c>
      <c r="B35" s="328"/>
      <c r="C35" s="328"/>
      <c r="D35" s="328"/>
      <c r="E35" s="331"/>
      <c r="F35" s="332"/>
    </row>
    <row r="36" spans="1:18" ht="52.8" x14ac:dyDescent="0.25">
      <c r="A36" s="330" t="s">
        <v>422</v>
      </c>
      <c r="B36" s="331">
        <v>3146.6370999999999</v>
      </c>
      <c r="C36" s="331">
        <v>1186.3797</v>
      </c>
      <c r="D36" s="331">
        <v>1175.0512000000001</v>
      </c>
      <c r="E36" s="331">
        <f t="shared" si="2"/>
        <v>37.343079696098421</v>
      </c>
      <c r="F36" s="332">
        <f t="shared" si="3"/>
        <v>99.045120208985381</v>
      </c>
    </row>
    <row r="37" spans="1:18" x14ac:dyDescent="0.25">
      <c r="A37" s="333" t="s">
        <v>35</v>
      </c>
      <c r="B37" s="334"/>
      <c r="C37" s="334"/>
      <c r="D37" s="334"/>
      <c r="E37" s="331"/>
      <c r="F37" s="332"/>
    </row>
    <row r="38" spans="1:18" x14ac:dyDescent="0.25">
      <c r="A38" s="327" t="s">
        <v>423</v>
      </c>
      <c r="B38" s="328">
        <f>B40+B41+B43+B42</f>
        <v>221.8758</v>
      </c>
      <c r="C38" s="328">
        <f t="shared" ref="C38:D38" si="6">C40+C41+C43+C42</f>
        <v>12.3773</v>
      </c>
      <c r="D38" s="328">
        <f t="shared" si="6"/>
        <v>12.3773</v>
      </c>
      <c r="E38" s="328">
        <f t="shared" si="2"/>
        <v>5.5784812944899809</v>
      </c>
      <c r="F38" s="329">
        <f t="shared" si="3"/>
        <v>100</v>
      </c>
    </row>
    <row r="39" spans="1:18" x14ac:dyDescent="0.25">
      <c r="A39" s="330" t="s">
        <v>398</v>
      </c>
      <c r="B39" s="328"/>
      <c r="C39" s="328"/>
      <c r="D39" s="328"/>
      <c r="E39" s="331"/>
      <c r="F39" s="332"/>
    </row>
    <row r="40" spans="1:18" ht="39.6" x14ac:dyDescent="0.25">
      <c r="A40" s="330" t="s">
        <v>424</v>
      </c>
      <c r="B40" s="331">
        <v>2.5750000000000002</v>
      </c>
      <c r="C40" s="331">
        <v>1.1746000000000001</v>
      </c>
      <c r="D40" s="331">
        <v>1.1746000000000001</v>
      </c>
      <c r="E40" s="331">
        <f t="shared" si="2"/>
        <v>45.615533980582526</v>
      </c>
      <c r="F40" s="332">
        <f t="shared" si="3"/>
        <v>100</v>
      </c>
      <c r="G40" s="318" t="e">
        <f>B40-#REF!</f>
        <v>#REF!</v>
      </c>
      <c r="H40" s="318" t="e">
        <f>D40-#REF!</f>
        <v>#REF!</v>
      </c>
    </row>
    <row r="41" spans="1:18" s="319" customFormat="1" ht="26.4" x14ac:dyDescent="0.25">
      <c r="A41" s="330" t="s">
        <v>425</v>
      </c>
      <c r="B41" s="331">
        <v>197.72120000000001</v>
      </c>
      <c r="C41" s="331">
        <v>0</v>
      </c>
      <c r="D41" s="331">
        <v>0</v>
      </c>
      <c r="E41" s="331">
        <f t="shared" si="2"/>
        <v>0</v>
      </c>
      <c r="F41" s="332">
        <v>0</v>
      </c>
      <c r="G41" s="318" t="e">
        <f>B41-#REF!</f>
        <v>#REF!</v>
      </c>
      <c r="H41" s="318" t="e">
        <f>D41-#REF!</f>
        <v>#REF!</v>
      </c>
      <c r="J41" s="316"/>
      <c r="K41" s="316"/>
      <c r="L41" s="316"/>
      <c r="M41" s="316"/>
      <c r="N41" s="316"/>
      <c r="O41" s="316"/>
      <c r="P41" s="316"/>
      <c r="Q41" s="316"/>
      <c r="R41" s="316"/>
    </row>
    <row r="42" spans="1:18" s="319" customFormat="1" ht="66" x14ac:dyDescent="0.25">
      <c r="A42" s="330" t="s">
        <v>426</v>
      </c>
      <c r="B42" s="331">
        <v>1</v>
      </c>
      <c r="C42" s="331">
        <v>0</v>
      </c>
      <c r="D42" s="331">
        <v>0</v>
      </c>
      <c r="E42" s="331">
        <f t="shared" si="2"/>
        <v>0</v>
      </c>
      <c r="F42" s="332">
        <v>0</v>
      </c>
      <c r="G42" s="318"/>
      <c r="H42" s="318"/>
      <c r="J42" s="316"/>
      <c r="K42" s="316"/>
      <c r="L42" s="316"/>
      <c r="M42" s="316"/>
      <c r="N42" s="316"/>
      <c r="O42" s="316"/>
      <c r="P42" s="316"/>
      <c r="Q42" s="316"/>
      <c r="R42" s="316"/>
    </row>
    <row r="43" spans="1:18" s="319" customFormat="1" ht="39.6" x14ac:dyDescent="0.25">
      <c r="A43" s="330" t="s">
        <v>427</v>
      </c>
      <c r="B43" s="331">
        <v>20.579599999999999</v>
      </c>
      <c r="C43" s="331">
        <v>11.2027</v>
      </c>
      <c r="D43" s="331">
        <v>11.2027</v>
      </c>
      <c r="E43" s="331">
        <f t="shared" si="2"/>
        <v>54.435946276895564</v>
      </c>
      <c r="F43" s="332">
        <f t="shared" si="3"/>
        <v>100</v>
      </c>
      <c r="G43" s="318"/>
      <c r="H43" s="318"/>
      <c r="J43" s="316"/>
      <c r="K43" s="316"/>
      <c r="L43" s="316"/>
      <c r="M43" s="316"/>
      <c r="N43" s="316"/>
      <c r="O43" s="316"/>
      <c r="P43" s="316"/>
      <c r="Q43" s="316"/>
      <c r="R43" s="316"/>
    </row>
    <row r="44" spans="1:18" s="319" customFormat="1" hidden="1" x14ac:dyDescent="0.25">
      <c r="A44" s="333" t="s">
        <v>35</v>
      </c>
      <c r="B44" s="334" t="e">
        <f>+#REF!/1000</f>
        <v>#REF!</v>
      </c>
      <c r="C44" s="334" t="e">
        <f>+#REF!/1000</f>
        <v>#REF!</v>
      </c>
      <c r="D44" s="334" t="e">
        <f>+#REF!/1000</f>
        <v>#REF!</v>
      </c>
      <c r="E44" s="331" t="e">
        <f t="shared" si="2"/>
        <v>#REF!</v>
      </c>
      <c r="F44" s="332" t="e">
        <f t="shared" si="3"/>
        <v>#REF!</v>
      </c>
      <c r="G44" s="318"/>
      <c r="H44" s="318"/>
      <c r="J44" s="316"/>
      <c r="K44" s="316"/>
      <c r="L44" s="316"/>
      <c r="M44" s="316"/>
      <c r="N44" s="316"/>
      <c r="O44" s="316"/>
      <c r="P44" s="316"/>
      <c r="Q44" s="316"/>
      <c r="R44" s="316"/>
    </row>
    <row r="45" spans="1:18" s="319" customFormat="1" hidden="1" x14ac:dyDescent="0.25">
      <c r="A45" s="327" t="s">
        <v>428</v>
      </c>
      <c r="B45" s="328" t="e">
        <f>+#REF!/1000</f>
        <v>#REF!</v>
      </c>
      <c r="C45" s="328" t="e">
        <f>+#REF!/1000</f>
        <v>#REF!</v>
      </c>
      <c r="D45" s="328" t="e">
        <f>+#REF!/1000</f>
        <v>#REF!</v>
      </c>
      <c r="E45" s="331" t="e">
        <f t="shared" si="2"/>
        <v>#REF!</v>
      </c>
      <c r="F45" s="332" t="e">
        <f t="shared" si="3"/>
        <v>#REF!</v>
      </c>
      <c r="G45" s="318"/>
      <c r="H45" s="318"/>
      <c r="J45" s="316"/>
      <c r="K45" s="316"/>
      <c r="L45" s="316"/>
      <c r="M45" s="316"/>
      <c r="N45" s="316"/>
      <c r="O45" s="316"/>
      <c r="P45" s="316"/>
      <c r="Q45" s="316"/>
      <c r="R45" s="316"/>
    </row>
    <row r="46" spans="1:18" s="319" customFormat="1" hidden="1" x14ac:dyDescent="0.25">
      <c r="A46" s="335" t="s">
        <v>35</v>
      </c>
      <c r="B46" s="328" t="e">
        <f>+#REF!/1000</f>
        <v>#REF!</v>
      </c>
      <c r="C46" s="328" t="e">
        <f>+#REF!/1000</f>
        <v>#REF!</v>
      </c>
      <c r="D46" s="328" t="e">
        <f>+#REF!/1000</f>
        <v>#REF!</v>
      </c>
      <c r="E46" s="331" t="e">
        <f t="shared" si="2"/>
        <v>#REF!</v>
      </c>
      <c r="F46" s="332" t="e">
        <f t="shared" si="3"/>
        <v>#REF!</v>
      </c>
      <c r="G46" s="318"/>
      <c r="H46" s="318"/>
      <c r="J46" s="316"/>
      <c r="K46" s="316"/>
      <c r="L46" s="316"/>
      <c r="M46" s="316"/>
      <c r="N46" s="316"/>
      <c r="O46" s="316"/>
      <c r="P46" s="316"/>
      <c r="Q46" s="316"/>
      <c r="R46" s="316"/>
    </row>
    <row r="47" spans="1:18" s="319" customFormat="1" ht="39.6" hidden="1" x14ac:dyDescent="0.25">
      <c r="A47" s="327" t="s">
        <v>429</v>
      </c>
      <c r="B47" s="328" t="e">
        <f>+#REF!/1000</f>
        <v>#REF!</v>
      </c>
      <c r="C47" s="328" t="e">
        <f>+#REF!/1000</f>
        <v>#REF!</v>
      </c>
      <c r="D47" s="328" t="e">
        <f>+#REF!/1000</f>
        <v>#REF!</v>
      </c>
      <c r="E47" s="331" t="e">
        <f t="shared" si="2"/>
        <v>#REF!</v>
      </c>
      <c r="F47" s="332" t="e">
        <f t="shared" si="3"/>
        <v>#REF!</v>
      </c>
      <c r="G47" s="318"/>
      <c r="H47" s="318"/>
      <c r="J47" s="316"/>
      <c r="K47" s="316"/>
      <c r="L47" s="316"/>
      <c r="M47" s="316"/>
      <c r="N47" s="316"/>
      <c r="O47" s="316"/>
      <c r="P47" s="316"/>
      <c r="Q47" s="316"/>
      <c r="R47" s="316"/>
    </row>
    <row r="48" spans="1:18" s="319" customFormat="1" hidden="1" x14ac:dyDescent="0.25">
      <c r="A48" s="327" t="s">
        <v>430</v>
      </c>
      <c r="B48" s="328" t="e">
        <f>+#REF!/1000</f>
        <v>#REF!</v>
      </c>
      <c r="C48" s="328" t="e">
        <f>+#REF!/1000</f>
        <v>#REF!</v>
      </c>
      <c r="D48" s="328" t="e">
        <f>+#REF!/1000</f>
        <v>#REF!</v>
      </c>
      <c r="E48" s="331" t="e">
        <f t="shared" si="2"/>
        <v>#REF!</v>
      </c>
      <c r="F48" s="332" t="e">
        <f t="shared" si="3"/>
        <v>#REF!</v>
      </c>
      <c r="G48" s="318"/>
      <c r="H48" s="318"/>
      <c r="J48" s="316"/>
      <c r="K48" s="316"/>
      <c r="L48" s="316"/>
      <c r="M48" s="316"/>
      <c r="N48" s="316"/>
      <c r="O48" s="316"/>
      <c r="P48" s="316"/>
      <c r="Q48" s="316"/>
      <c r="R48" s="316"/>
    </row>
    <row r="49" spans="1:18" s="319" customFormat="1" ht="26.4" hidden="1" x14ac:dyDescent="0.25">
      <c r="A49" s="336" t="s">
        <v>431</v>
      </c>
      <c r="B49" s="337" t="e">
        <f>+#REF!/1000</f>
        <v>#REF!</v>
      </c>
      <c r="C49" s="337" t="e">
        <f>+#REF!/1000</f>
        <v>#REF!</v>
      </c>
      <c r="D49" s="337" t="e">
        <f>+#REF!/1000</f>
        <v>#REF!</v>
      </c>
      <c r="E49" s="331" t="e">
        <f t="shared" si="2"/>
        <v>#REF!</v>
      </c>
      <c r="F49" s="332" t="e">
        <f t="shared" si="3"/>
        <v>#REF!</v>
      </c>
      <c r="G49" s="318"/>
      <c r="H49" s="318"/>
      <c r="J49" s="316"/>
      <c r="K49" s="316"/>
      <c r="L49" s="316"/>
      <c r="M49" s="316"/>
      <c r="N49" s="316"/>
      <c r="O49" s="316"/>
      <c r="P49" s="316"/>
      <c r="Q49" s="316"/>
      <c r="R49" s="316"/>
    </row>
    <row r="50" spans="1:18" s="318" customFormat="1" ht="52.8" hidden="1" x14ac:dyDescent="0.25">
      <c r="A50" s="336" t="s">
        <v>432</v>
      </c>
      <c r="B50" s="337" t="e">
        <f>+#REF!/1000</f>
        <v>#REF!</v>
      </c>
      <c r="C50" s="337" t="e">
        <f>+#REF!/1000</f>
        <v>#REF!</v>
      </c>
      <c r="D50" s="337" t="e">
        <f>+#REF!/1000</f>
        <v>#REF!</v>
      </c>
      <c r="E50" s="331" t="e">
        <f t="shared" si="2"/>
        <v>#REF!</v>
      </c>
      <c r="F50" s="332" t="e">
        <f t="shared" si="3"/>
        <v>#REF!</v>
      </c>
      <c r="I50" s="319"/>
      <c r="J50" s="316"/>
      <c r="K50" s="316"/>
      <c r="L50" s="316"/>
      <c r="M50" s="316"/>
      <c r="N50" s="316"/>
      <c r="O50" s="316"/>
      <c r="P50" s="316"/>
      <c r="Q50" s="316"/>
      <c r="R50" s="316"/>
    </row>
    <row r="51" spans="1:18" s="318" customFormat="1" ht="26.4" hidden="1" x14ac:dyDescent="0.25">
      <c r="A51" s="336" t="s">
        <v>433</v>
      </c>
      <c r="B51" s="337" t="e">
        <f>+#REF!/1000</f>
        <v>#REF!</v>
      </c>
      <c r="C51" s="337" t="e">
        <f>+#REF!/1000</f>
        <v>#REF!</v>
      </c>
      <c r="D51" s="337" t="e">
        <f>+#REF!/1000</f>
        <v>#REF!</v>
      </c>
      <c r="E51" s="331" t="e">
        <f t="shared" si="2"/>
        <v>#REF!</v>
      </c>
      <c r="F51" s="332" t="e">
        <f t="shared" si="3"/>
        <v>#REF!</v>
      </c>
      <c r="I51" s="319"/>
      <c r="J51" s="316"/>
      <c r="K51" s="316"/>
      <c r="L51" s="316"/>
      <c r="M51" s="316"/>
      <c r="N51" s="316"/>
      <c r="O51" s="316"/>
      <c r="P51" s="316"/>
      <c r="Q51" s="316"/>
      <c r="R51" s="316"/>
    </row>
    <row r="52" spans="1:18" s="318" customFormat="1" hidden="1" x14ac:dyDescent="0.25">
      <c r="A52" s="335" t="s">
        <v>35</v>
      </c>
      <c r="B52" s="328" t="e">
        <f>+#REF!/1000</f>
        <v>#REF!</v>
      </c>
      <c r="C52" s="328" t="e">
        <f>+#REF!/1000</f>
        <v>#REF!</v>
      </c>
      <c r="D52" s="328" t="e">
        <f>+#REF!/1000</f>
        <v>#REF!</v>
      </c>
      <c r="E52" s="331" t="e">
        <f t="shared" si="2"/>
        <v>#REF!</v>
      </c>
      <c r="F52" s="332" t="e">
        <f t="shared" si="3"/>
        <v>#REF!</v>
      </c>
      <c r="I52" s="319"/>
      <c r="J52" s="316"/>
      <c r="K52" s="316"/>
      <c r="L52" s="316"/>
      <c r="M52" s="316"/>
      <c r="N52" s="316"/>
      <c r="O52" s="316"/>
      <c r="P52" s="316"/>
      <c r="Q52" s="316"/>
      <c r="R52" s="316"/>
    </row>
    <row r="53" spans="1:18" s="318" customFormat="1" ht="26.4" hidden="1" x14ac:dyDescent="0.25">
      <c r="A53" s="327" t="s">
        <v>434</v>
      </c>
      <c r="B53" s="328" t="e">
        <f>+#REF!/1000</f>
        <v>#REF!</v>
      </c>
      <c r="C53" s="328" t="e">
        <f>+#REF!/1000</f>
        <v>#REF!</v>
      </c>
      <c r="D53" s="328" t="e">
        <f>+#REF!/1000</f>
        <v>#REF!</v>
      </c>
      <c r="E53" s="331" t="e">
        <f t="shared" si="2"/>
        <v>#REF!</v>
      </c>
      <c r="F53" s="332" t="e">
        <f t="shared" si="3"/>
        <v>#REF!</v>
      </c>
      <c r="I53" s="319"/>
      <c r="J53" s="316"/>
      <c r="K53" s="316"/>
      <c r="L53" s="316"/>
      <c r="M53" s="316"/>
      <c r="N53" s="316"/>
      <c r="O53" s="316"/>
      <c r="P53" s="316"/>
      <c r="Q53" s="316"/>
      <c r="R53" s="316"/>
    </row>
    <row r="54" spans="1:18" s="318" customFormat="1" ht="26.4" hidden="1" x14ac:dyDescent="0.25">
      <c r="A54" s="336" t="s">
        <v>431</v>
      </c>
      <c r="B54" s="337" t="e">
        <f>+#REF!/1000</f>
        <v>#REF!</v>
      </c>
      <c r="C54" s="337" t="e">
        <f>+#REF!/1000</f>
        <v>#REF!</v>
      </c>
      <c r="D54" s="337" t="e">
        <f>+#REF!/1000</f>
        <v>#REF!</v>
      </c>
      <c r="E54" s="331" t="e">
        <f t="shared" si="2"/>
        <v>#REF!</v>
      </c>
      <c r="F54" s="332" t="e">
        <f t="shared" si="3"/>
        <v>#REF!</v>
      </c>
      <c r="I54" s="319"/>
      <c r="J54" s="316"/>
      <c r="K54" s="316"/>
      <c r="L54" s="316"/>
      <c r="M54" s="316"/>
      <c r="N54" s="316"/>
      <c r="O54" s="316"/>
      <c r="P54" s="316"/>
      <c r="Q54" s="316"/>
      <c r="R54" s="316"/>
    </row>
    <row r="55" spans="1:18" s="318" customFormat="1" ht="52.8" hidden="1" x14ac:dyDescent="0.25">
      <c r="A55" s="336" t="s">
        <v>432</v>
      </c>
      <c r="B55" s="337" t="e">
        <f>+#REF!/1000</f>
        <v>#REF!</v>
      </c>
      <c r="C55" s="337" t="e">
        <f>+#REF!/1000</f>
        <v>#REF!</v>
      </c>
      <c r="D55" s="337" t="e">
        <f>+#REF!/1000</f>
        <v>#REF!</v>
      </c>
      <c r="E55" s="331" t="e">
        <f t="shared" si="2"/>
        <v>#REF!</v>
      </c>
      <c r="F55" s="332" t="e">
        <f t="shared" si="3"/>
        <v>#REF!</v>
      </c>
      <c r="I55" s="319"/>
      <c r="J55" s="316"/>
      <c r="K55" s="316"/>
      <c r="L55" s="316"/>
      <c r="M55" s="316"/>
      <c r="N55" s="316"/>
      <c r="O55" s="316"/>
      <c r="P55" s="316"/>
      <c r="Q55" s="316"/>
      <c r="R55" s="316"/>
    </row>
    <row r="56" spans="1:18" s="318" customFormat="1" ht="26.4" hidden="1" x14ac:dyDescent="0.25">
      <c r="A56" s="336" t="s">
        <v>433</v>
      </c>
      <c r="B56" s="337" t="e">
        <f>+#REF!/1000</f>
        <v>#REF!</v>
      </c>
      <c r="C56" s="337" t="e">
        <f>+#REF!/1000</f>
        <v>#REF!</v>
      </c>
      <c r="D56" s="337" t="e">
        <f>+#REF!/1000</f>
        <v>#REF!</v>
      </c>
      <c r="E56" s="331" t="e">
        <f t="shared" si="2"/>
        <v>#REF!</v>
      </c>
      <c r="F56" s="332" t="e">
        <f t="shared" si="3"/>
        <v>#REF!</v>
      </c>
      <c r="I56" s="319"/>
      <c r="J56" s="316"/>
      <c r="K56" s="316"/>
      <c r="L56" s="316"/>
      <c r="M56" s="316"/>
      <c r="N56" s="316"/>
      <c r="O56" s="316"/>
      <c r="P56" s="316"/>
      <c r="Q56" s="316"/>
      <c r="R56" s="316"/>
    </row>
    <row r="57" spans="1:18" s="318" customFormat="1" hidden="1" x14ac:dyDescent="0.25">
      <c r="A57" s="335" t="s">
        <v>35</v>
      </c>
      <c r="B57" s="328" t="e">
        <f>+#REF!/1000</f>
        <v>#REF!</v>
      </c>
      <c r="C57" s="328" t="e">
        <f>+#REF!/1000</f>
        <v>#REF!</v>
      </c>
      <c r="D57" s="328" t="e">
        <f>+#REF!/1000</f>
        <v>#REF!</v>
      </c>
      <c r="E57" s="331" t="e">
        <f t="shared" si="2"/>
        <v>#REF!</v>
      </c>
      <c r="F57" s="332" t="e">
        <f t="shared" si="3"/>
        <v>#REF!</v>
      </c>
      <c r="I57" s="319"/>
      <c r="J57" s="316"/>
      <c r="K57" s="316"/>
      <c r="L57" s="316"/>
      <c r="M57" s="316"/>
      <c r="N57" s="316"/>
      <c r="O57" s="316"/>
      <c r="P57" s="316"/>
      <c r="Q57" s="316"/>
      <c r="R57" s="316"/>
    </row>
    <row r="58" spans="1:18" s="318" customFormat="1" ht="26.4" hidden="1" x14ac:dyDescent="0.25">
      <c r="A58" s="327" t="s">
        <v>435</v>
      </c>
      <c r="B58" s="328" t="e">
        <f>+#REF!/1000</f>
        <v>#REF!</v>
      </c>
      <c r="C58" s="328" t="e">
        <f>+#REF!/1000</f>
        <v>#REF!</v>
      </c>
      <c r="D58" s="328" t="e">
        <f>+#REF!/1000</f>
        <v>#REF!</v>
      </c>
      <c r="E58" s="331" t="e">
        <f t="shared" si="2"/>
        <v>#REF!</v>
      </c>
      <c r="F58" s="332" t="e">
        <f t="shared" si="3"/>
        <v>#REF!</v>
      </c>
      <c r="I58" s="319"/>
      <c r="J58" s="316"/>
      <c r="K58" s="316"/>
      <c r="L58" s="316"/>
      <c r="M58" s="316"/>
      <c r="N58" s="316"/>
      <c r="O58" s="316"/>
      <c r="P58" s="316"/>
      <c r="Q58" s="316"/>
      <c r="R58" s="316"/>
    </row>
    <row r="59" spans="1:18" s="318" customFormat="1" hidden="1" x14ac:dyDescent="0.25">
      <c r="A59" s="327" t="s">
        <v>436</v>
      </c>
      <c r="B59" s="328" t="e">
        <f>+#REF!/1000</f>
        <v>#REF!</v>
      </c>
      <c r="C59" s="328" t="e">
        <f>+#REF!/1000</f>
        <v>#REF!</v>
      </c>
      <c r="D59" s="328" t="e">
        <f>+#REF!/1000</f>
        <v>#REF!</v>
      </c>
      <c r="E59" s="331" t="e">
        <f t="shared" si="2"/>
        <v>#REF!</v>
      </c>
      <c r="F59" s="332" t="e">
        <f t="shared" si="3"/>
        <v>#REF!</v>
      </c>
      <c r="I59" s="319"/>
      <c r="J59" s="316"/>
      <c r="K59" s="316"/>
      <c r="L59" s="316"/>
      <c r="M59" s="316"/>
      <c r="N59" s="316"/>
      <c r="O59" s="316"/>
      <c r="P59" s="316"/>
      <c r="Q59" s="316"/>
      <c r="R59" s="316"/>
    </row>
    <row r="60" spans="1:18" s="318" customFormat="1" ht="26.4" hidden="1" x14ac:dyDescent="0.25">
      <c r="A60" s="336" t="s">
        <v>431</v>
      </c>
      <c r="B60" s="337" t="e">
        <f>+#REF!/1000</f>
        <v>#REF!</v>
      </c>
      <c r="C60" s="337" t="e">
        <f>+#REF!/1000</f>
        <v>#REF!</v>
      </c>
      <c r="D60" s="337" t="e">
        <f>+#REF!/1000</f>
        <v>#REF!</v>
      </c>
      <c r="E60" s="331" t="e">
        <f t="shared" si="2"/>
        <v>#REF!</v>
      </c>
      <c r="F60" s="332" t="e">
        <f t="shared" si="3"/>
        <v>#REF!</v>
      </c>
      <c r="I60" s="319"/>
      <c r="J60" s="316"/>
      <c r="K60" s="316"/>
      <c r="L60" s="316"/>
      <c r="M60" s="316"/>
      <c r="N60" s="316"/>
      <c r="O60" s="316"/>
      <c r="P60" s="316"/>
      <c r="Q60" s="316"/>
      <c r="R60" s="316"/>
    </row>
    <row r="61" spans="1:18" s="318" customFormat="1" ht="52.8" hidden="1" x14ac:dyDescent="0.25">
      <c r="A61" s="336" t="s">
        <v>432</v>
      </c>
      <c r="B61" s="337" t="e">
        <f>+#REF!/1000</f>
        <v>#REF!</v>
      </c>
      <c r="C61" s="337" t="e">
        <f>+#REF!/1000</f>
        <v>#REF!</v>
      </c>
      <c r="D61" s="337" t="e">
        <f>+#REF!/1000</f>
        <v>#REF!</v>
      </c>
      <c r="E61" s="331" t="e">
        <f t="shared" si="2"/>
        <v>#REF!</v>
      </c>
      <c r="F61" s="332" t="e">
        <f t="shared" si="3"/>
        <v>#REF!</v>
      </c>
      <c r="I61" s="319"/>
      <c r="J61" s="316"/>
      <c r="K61" s="316"/>
      <c r="L61" s="316"/>
      <c r="M61" s="316"/>
      <c r="N61" s="316"/>
      <c r="O61" s="316"/>
      <c r="P61" s="316"/>
      <c r="Q61" s="316"/>
      <c r="R61" s="316"/>
    </row>
    <row r="62" spans="1:18" s="318" customFormat="1" ht="26.4" hidden="1" x14ac:dyDescent="0.25">
      <c r="A62" s="336" t="s">
        <v>433</v>
      </c>
      <c r="B62" s="337" t="e">
        <f>+#REF!/1000</f>
        <v>#REF!</v>
      </c>
      <c r="C62" s="337" t="e">
        <f>+#REF!/1000</f>
        <v>#REF!</v>
      </c>
      <c r="D62" s="337" t="e">
        <f>+#REF!/1000</f>
        <v>#REF!</v>
      </c>
      <c r="E62" s="331" t="e">
        <f t="shared" si="2"/>
        <v>#REF!</v>
      </c>
      <c r="F62" s="332" t="e">
        <f t="shared" si="3"/>
        <v>#REF!</v>
      </c>
      <c r="I62" s="319"/>
      <c r="J62" s="316"/>
      <c r="K62" s="316"/>
      <c r="L62" s="316"/>
      <c r="M62" s="316"/>
      <c r="N62" s="316"/>
      <c r="O62" s="316"/>
      <c r="P62" s="316"/>
      <c r="Q62" s="316"/>
      <c r="R62" s="316"/>
    </row>
    <row r="63" spans="1:18" s="318" customFormat="1" hidden="1" x14ac:dyDescent="0.25">
      <c r="A63" s="335" t="s">
        <v>35</v>
      </c>
      <c r="B63" s="328" t="e">
        <f>+#REF!/1000</f>
        <v>#REF!</v>
      </c>
      <c r="C63" s="328" t="e">
        <f>+#REF!/1000</f>
        <v>#REF!</v>
      </c>
      <c r="D63" s="328" t="e">
        <f>+#REF!/1000</f>
        <v>#REF!</v>
      </c>
      <c r="E63" s="331" t="e">
        <f t="shared" si="2"/>
        <v>#REF!</v>
      </c>
      <c r="F63" s="332" t="e">
        <f t="shared" si="3"/>
        <v>#REF!</v>
      </c>
      <c r="I63" s="319"/>
      <c r="J63" s="316"/>
      <c r="K63" s="316"/>
      <c r="L63" s="316"/>
      <c r="M63" s="316"/>
      <c r="N63" s="316"/>
      <c r="O63" s="316"/>
      <c r="P63" s="316"/>
      <c r="Q63" s="316"/>
      <c r="R63" s="316"/>
    </row>
    <row r="64" spans="1:18" s="318" customFormat="1" hidden="1" x14ac:dyDescent="0.25">
      <c r="A64" s="327" t="s">
        <v>437</v>
      </c>
      <c r="B64" s="328" t="e">
        <f>+#REF!/1000</f>
        <v>#REF!</v>
      </c>
      <c r="C64" s="328" t="e">
        <f>+#REF!/1000</f>
        <v>#REF!</v>
      </c>
      <c r="D64" s="328" t="e">
        <f>+#REF!/1000</f>
        <v>#REF!</v>
      </c>
      <c r="E64" s="331" t="e">
        <f t="shared" si="2"/>
        <v>#REF!</v>
      </c>
      <c r="F64" s="332" t="e">
        <f t="shared" si="3"/>
        <v>#REF!</v>
      </c>
      <c r="I64" s="319"/>
      <c r="J64" s="316"/>
      <c r="K64" s="316"/>
      <c r="L64" s="316"/>
      <c r="M64" s="316"/>
      <c r="N64" s="316"/>
      <c r="O64" s="316"/>
      <c r="P64" s="316"/>
      <c r="Q64" s="316"/>
      <c r="R64" s="316"/>
    </row>
    <row r="65" spans="1:18" s="318" customFormat="1" ht="26.4" hidden="1" x14ac:dyDescent="0.25">
      <c r="A65" s="336" t="s">
        <v>431</v>
      </c>
      <c r="B65" s="337" t="e">
        <f>+#REF!/1000</f>
        <v>#REF!</v>
      </c>
      <c r="C65" s="337" t="e">
        <f>+#REF!/1000</f>
        <v>#REF!</v>
      </c>
      <c r="D65" s="337" t="e">
        <f>+#REF!/1000</f>
        <v>#REF!</v>
      </c>
      <c r="E65" s="331" t="e">
        <f t="shared" si="2"/>
        <v>#REF!</v>
      </c>
      <c r="F65" s="332" t="e">
        <f t="shared" si="3"/>
        <v>#REF!</v>
      </c>
      <c r="I65" s="319"/>
      <c r="J65" s="316"/>
      <c r="K65" s="316"/>
      <c r="L65" s="316"/>
      <c r="M65" s="316"/>
      <c r="N65" s="316"/>
      <c r="O65" s="316"/>
      <c r="P65" s="316"/>
      <c r="Q65" s="316"/>
      <c r="R65" s="316"/>
    </row>
    <row r="66" spans="1:18" s="318" customFormat="1" ht="52.8" hidden="1" x14ac:dyDescent="0.25">
      <c r="A66" s="336" t="s">
        <v>432</v>
      </c>
      <c r="B66" s="337" t="e">
        <f>+#REF!/1000</f>
        <v>#REF!</v>
      </c>
      <c r="C66" s="337" t="e">
        <f>+#REF!/1000</f>
        <v>#REF!</v>
      </c>
      <c r="D66" s="337" t="e">
        <f>+#REF!/1000</f>
        <v>#REF!</v>
      </c>
      <c r="E66" s="331" t="e">
        <f t="shared" si="2"/>
        <v>#REF!</v>
      </c>
      <c r="F66" s="332" t="e">
        <f t="shared" si="3"/>
        <v>#REF!</v>
      </c>
      <c r="I66" s="319"/>
      <c r="J66" s="316"/>
      <c r="K66" s="316"/>
      <c r="L66" s="316"/>
      <c r="M66" s="316"/>
      <c r="N66" s="316"/>
      <c r="O66" s="316"/>
      <c r="P66" s="316"/>
      <c r="Q66" s="316"/>
      <c r="R66" s="316"/>
    </row>
    <row r="67" spans="1:18" s="318" customFormat="1" ht="26.4" hidden="1" x14ac:dyDescent="0.25">
      <c r="A67" s="336" t="s">
        <v>433</v>
      </c>
      <c r="B67" s="337" t="e">
        <f>+#REF!/1000</f>
        <v>#REF!</v>
      </c>
      <c r="C67" s="337" t="e">
        <f>+#REF!/1000</f>
        <v>#REF!</v>
      </c>
      <c r="D67" s="337" t="e">
        <f>+#REF!/1000</f>
        <v>#REF!</v>
      </c>
      <c r="E67" s="331" t="e">
        <f t="shared" si="2"/>
        <v>#REF!</v>
      </c>
      <c r="F67" s="332" t="e">
        <f t="shared" si="3"/>
        <v>#REF!</v>
      </c>
      <c r="I67" s="319"/>
      <c r="J67" s="316"/>
      <c r="K67" s="316"/>
      <c r="L67" s="316"/>
      <c r="M67" s="316"/>
      <c r="N67" s="316"/>
      <c r="O67" s="316"/>
      <c r="P67" s="316"/>
      <c r="Q67" s="316"/>
      <c r="R67" s="316"/>
    </row>
    <row r="68" spans="1:18" s="318" customFormat="1" hidden="1" x14ac:dyDescent="0.25">
      <c r="A68" s="335" t="s">
        <v>35</v>
      </c>
      <c r="B68" s="328" t="e">
        <f>+#REF!/1000</f>
        <v>#REF!</v>
      </c>
      <c r="C68" s="328" t="e">
        <f>+#REF!/1000</f>
        <v>#REF!</v>
      </c>
      <c r="D68" s="328" t="e">
        <f>+#REF!/1000</f>
        <v>#REF!</v>
      </c>
      <c r="E68" s="331" t="e">
        <f t="shared" si="2"/>
        <v>#REF!</v>
      </c>
      <c r="F68" s="332" t="e">
        <f t="shared" si="3"/>
        <v>#REF!</v>
      </c>
      <c r="I68" s="319"/>
      <c r="J68" s="316"/>
      <c r="K68" s="316"/>
      <c r="L68" s="316"/>
      <c r="M68" s="316"/>
      <c r="N68" s="316"/>
      <c r="O68" s="316"/>
      <c r="P68" s="316"/>
      <c r="Q68" s="316"/>
      <c r="R68" s="316"/>
    </row>
    <row r="69" spans="1:18" s="318" customFormat="1" hidden="1" x14ac:dyDescent="0.25">
      <c r="A69" s="327" t="s">
        <v>438</v>
      </c>
      <c r="B69" s="328" t="e">
        <f>+#REF!/1000</f>
        <v>#REF!</v>
      </c>
      <c r="C69" s="328" t="e">
        <f>+#REF!/1000</f>
        <v>#REF!</v>
      </c>
      <c r="D69" s="328" t="e">
        <f>+#REF!/1000</f>
        <v>#REF!</v>
      </c>
      <c r="E69" s="331" t="e">
        <f t="shared" si="2"/>
        <v>#REF!</v>
      </c>
      <c r="F69" s="332" t="e">
        <f t="shared" si="3"/>
        <v>#REF!</v>
      </c>
      <c r="I69" s="319"/>
      <c r="J69" s="316"/>
      <c r="K69" s="316"/>
      <c r="L69" s="316"/>
      <c r="M69" s="316"/>
      <c r="N69" s="316"/>
      <c r="O69" s="316"/>
      <c r="P69" s="316"/>
      <c r="Q69" s="316"/>
      <c r="R69" s="316"/>
    </row>
    <row r="70" spans="1:18" s="318" customFormat="1" ht="26.4" hidden="1" x14ac:dyDescent="0.25">
      <c r="A70" s="336" t="s">
        <v>431</v>
      </c>
      <c r="B70" s="337" t="e">
        <f>+#REF!/1000</f>
        <v>#REF!</v>
      </c>
      <c r="C70" s="337" t="e">
        <f>+#REF!/1000</f>
        <v>#REF!</v>
      </c>
      <c r="D70" s="337" t="e">
        <f>+#REF!/1000</f>
        <v>#REF!</v>
      </c>
      <c r="E70" s="331" t="e">
        <f t="shared" si="2"/>
        <v>#REF!</v>
      </c>
      <c r="F70" s="332" t="e">
        <f t="shared" si="3"/>
        <v>#REF!</v>
      </c>
      <c r="I70" s="319"/>
      <c r="J70" s="316"/>
      <c r="K70" s="316"/>
      <c r="L70" s="316"/>
      <c r="M70" s="316"/>
      <c r="N70" s="316"/>
      <c r="O70" s="316"/>
      <c r="P70" s="316"/>
      <c r="Q70" s="316"/>
      <c r="R70" s="316"/>
    </row>
    <row r="71" spans="1:18" s="318" customFormat="1" ht="52.8" hidden="1" x14ac:dyDescent="0.25">
      <c r="A71" s="336" t="s">
        <v>432</v>
      </c>
      <c r="B71" s="337" t="e">
        <f>+#REF!/1000</f>
        <v>#REF!</v>
      </c>
      <c r="C71" s="337" t="e">
        <f>+#REF!/1000</f>
        <v>#REF!</v>
      </c>
      <c r="D71" s="337" t="e">
        <f>+#REF!/1000</f>
        <v>#REF!</v>
      </c>
      <c r="E71" s="331" t="e">
        <f t="shared" si="2"/>
        <v>#REF!</v>
      </c>
      <c r="F71" s="332" t="e">
        <f t="shared" si="3"/>
        <v>#REF!</v>
      </c>
      <c r="I71" s="319"/>
      <c r="J71" s="316"/>
      <c r="K71" s="316"/>
      <c r="L71" s="316"/>
      <c r="M71" s="316"/>
      <c r="N71" s="316"/>
      <c r="O71" s="316"/>
      <c r="P71" s="316"/>
      <c r="Q71" s="316"/>
      <c r="R71" s="316"/>
    </row>
    <row r="72" spans="1:18" s="318" customFormat="1" ht="26.4" hidden="1" x14ac:dyDescent="0.25">
      <c r="A72" s="336" t="s">
        <v>433</v>
      </c>
      <c r="B72" s="337" t="e">
        <f>+#REF!/1000</f>
        <v>#REF!</v>
      </c>
      <c r="C72" s="337" t="e">
        <f>+#REF!/1000</f>
        <v>#REF!</v>
      </c>
      <c r="D72" s="337" t="e">
        <f>+#REF!/1000</f>
        <v>#REF!</v>
      </c>
      <c r="E72" s="331" t="e">
        <f t="shared" si="2"/>
        <v>#REF!</v>
      </c>
      <c r="F72" s="332" t="e">
        <f t="shared" si="3"/>
        <v>#REF!</v>
      </c>
      <c r="I72" s="319"/>
      <c r="J72" s="316"/>
      <c r="K72" s="316"/>
      <c r="L72" s="316"/>
      <c r="M72" s="316"/>
      <c r="N72" s="316"/>
      <c r="O72" s="316"/>
      <c r="P72" s="316"/>
      <c r="Q72" s="316"/>
      <c r="R72" s="316"/>
    </row>
    <row r="73" spans="1:18" s="318" customFormat="1" ht="26.4" hidden="1" x14ac:dyDescent="0.25">
      <c r="A73" s="336" t="s">
        <v>439</v>
      </c>
      <c r="B73" s="337" t="e">
        <f>+#REF!/1000</f>
        <v>#REF!</v>
      </c>
      <c r="C73" s="337" t="e">
        <f>+#REF!/1000</f>
        <v>#REF!</v>
      </c>
      <c r="D73" s="337" t="e">
        <f>+#REF!/1000</f>
        <v>#REF!</v>
      </c>
      <c r="E73" s="331" t="e">
        <f t="shared" si="2"/>
        <v>#REF!</v>
      </c>
      <c r="F73" s="332" t="e">
        <f t="shared" si="3"/>
        <v>#REF!</v>
      </c>
      <c r="I73" s="319"/>
      <c r="J73" s="316"/>
      <c r="K73" s="316"/>
      <c r="L73" s="316"/>
      <c r="M73" s="316"/>
      <c r="N73" s="316"/>
      <c r="O73" s="316"/>
      <c r="P73" s="316"/>
      <c r="Q73" s="316"/>
      <c r="R73" s="316"/>
    </row>
    <row r="74" spans="1:18" s="318" customFormat="1" ht="26.4" hidden="1" x14ac:dyDescent="0.25">
      <c r="A74" s="336" t="s">
        <v>440</v>
      </c>
      <c r="B74" s="337" t="e">
        <f>+#REF!/1000</f>
        <v>#REF!</v>
      </c>
      <c r="C74" s="337" t="e">
        <f>+#REF!/1000</f>
        <v>#REF!</v>
      </c>
      <c r="D74" s="337" t="e">
        <f>+#REF!/1000</f>
        <v>#REF!</v>
      </c>
      <c r="E74" s="331" t="e">
        <f t="shared" si="2"/>
        <v>#REF!</v>
      </c>
      <c r="F74" s="332" t="e">
        <f t="shared" si="3"/>
        <v>#REF!</v>
      </c>
      <c r="I74" s="319"/>
      <c r="J74" s="316"/>
      <c r="K74" s="316"/>
      <c r="L74" s="316"/>
      <c r="M74" s="316"/>
      <c r="N74" s="316"/>
      <c r="O74" s="316"/>
      <c r="P74" s="316"/>
      <c r="Q74" s="316"/>
      <c r="R74" s="316"/>
    </row>
    <row r="75" spans="1:18" s="318" customFormat="1" hidden="1" x14ac:dyDescent="0.25">
      <c r="A75" s="336" t="s">
        <v>441</v>
      </c>
      <c r="B75" s="337" t="e">
        <f>+#REF!/1000</f>
        <v>#REF!</v>
      </c>
      <c r="C75" s="337" t="e">
        <f>+#REF!/1000</f>
        <v>#REF!</v>
      </c>
      <c r="D75" s="337" t="e">
        <f>+#REF!/1000</f>
        <v>#REF!</v>
      </c>
      <c r="E75" s="331" t="e">
        <f t="shared" si="2"/>
        <v>#REF!</v>
      </c>
      <c r="F75" s="332" t="e">
        <f t="shared" si="3"/>
        <v>#REF!</v>
      </c>
      <c r="I75" s="319"/>
      <c r="J75" s="316"/>
      <c r="K75" s="316"/>
      <c r="L75" s="316"/>
      <c r="M75" s="316"/>
      <c r="N75" s="316"/>
      <c r="O75" s="316"/>
      <c r="P75" s="316"/>
      <c r="Q75" s="316"/>
      <c r="R75" s="316"/>
    </row>
    <row r="76" spans="1:18" s="318" customFormat="1" hidden="1" x14ac:dyDescent="0.25">
      <c r="A76" s="330" t="s">
        <v>442</v>
      </c>
      <c r="B76" s="337" t="e">
        <f>+#REF!/1000</f>
        <v>#REF!</v>
      </c>
      <c r="C76" s="337" t="e">
        <f>+#REF!/1000</f>
        <v>#REF!</v>
      </c>
      <c r="D76" s="337" t="e">
        <f>+#REF!/1000</f>
        <v>#REF!</v>
      </c>
      <c r="E76" s="331" t="e">
        <f t="shared" ref="E76:E139" si="7">D76/B76*100</f>
        <v>#REF!</v>
      </c>
      <c r="F76" s="332" t="e">
        <f t="shared" si="3"/>
        <v>#REF!</v>
      </c>
      <c r="I76" s="319"/>
      <c r="J76" s="316"/>
      <c r="K76" s="316"/>
      <c r="L76" s="316"/>
      <c r="M76" s="316"/>
      <c r="N76" s="316"/>
      <c r="O76" s="316"/>
      <c r="P76" s="316"/>
      <c r="Q76" s="316"/>
      <c r="R76" s="316"/>
    </row>
    <row r="77" spans="1:18" s="318" customFormat="1" hidden="1" x14ac:dyDescent="0.25">
      <c r="A77" s="336" t="s">
        <v>443</v>
      </c>
      <c r="B77" s="337" t="e">
        <f>+#REF!/1000</f>
        <v>#REF!</v>
      </c>
      <c r="C77" s="337" t="e">
        <f>+#REF!/1000</f>
        <v>#REF!</v>
      </c>
      <c r="D77" s="337" t="e">
        <f>+#REF!/1000</f>
        <v>#REF!</v>
      </c>
      <c r="E77" s="331" t="e">
        <f t="shared" si="7"/>
        <v>#REF!</v>
      </c>
      <c r="F77" s="332" t="e">
        <f t="shared" ref="F77:F140" si="8">D77/C77*100</f>
        <v>#REF!</v>
      </c>
      <c r="I77" s="319"/>
      <c r="J77" s="316"/>
      <c r="K77" s="316"/>
      <c r="L77" s="316"/>
      <c r="M77" s="316"/>
      <c r="N77" s="316"/>
      <c r="O77" s="316"/>
      <c r="P77" s="316"/>
      <c r="Q77" s="316"/>
      <c r="R77" s="316"/>
    </row>
    <row r="78" spans="1:18" s="318" customFormat="1" ht="26.4" hidden="1" x14ac:dyDescent="0.25">
      <c r="A78" s="336" t="s">
        <v>444</v>
      </c>
      <c r="B78" s="337" t="e">
        <f>+#REF!/1000</f>
        <v>#REF!</v>
      </c>
      <c r="C78" s="337" t="e">
        <f>+#REF!/1000</f>
        <v>#REF!</v>
      </c>
      <c r="D78" s="337" t="e">
        <f>+#REF!/1000</f>
        <v>#REF!</v>
      </c>
      <c r="E78" s="331" t="e">
        <f t="shared" si="7"/>
        <v>#REF!</v>
      </c>
      <c r="F78" s="332" t="e">
        <f t="shared" si="8"/>
        <v>#REF!</v>
      </c>
      <c r="I78" s="319"/>
      <c r="J78" s="316"/>
      <c r="K78" s="316"/>
      <c r="L78" s="316"/>
      <c r="M78" s="316"/>
      <c r="N78" s="316"/>
      <c r="O78" s="316"/>
      <c r="P78" s="316"/>
      <c r="Q78" s="316"/>
      <c r="R78" s="316"/>
    </row>
    <row r="79" spans="1:18" s="318" customFormat="1" hidden="1" x14ac:dyDescent="0.25">
      <c r="A79" s="336" t="s">
        <v>445</v>
      </c>
      <c r="B79" s="337" t="e">
        <f>+#REF!/1000</f>
        <v>#REF!</v>
      </c>
      <c r="C79" s="337" t="e">
        <f>+#REF!/1000</f>
        <v>#REF!</v>
      </c>
      <c r="D79" s="337" t="e">
        <f>+#REF!/1000</f>
        <v>#REF!</v>
      </c>
      <c r="E79" s="331" t="e">
        <f t="shared" si="7"/>
        <v>#REF!</v>
      </c>
      <c r="F79" s="332" t="e">
        <f t="shared" si="8"/>
        <v>#REF!</v>
      </c>
      <c r="I79" s="319"/>
      <c r="J79" s="316"/>
      <c r="K79" s="316"/>
      <c r="L79" s="316"/>
      <c r="M79" s="316"/>
      <c r="N79" s="316"/>
      <c r="O79" s="316"/>
      <c r="P79" s="316"/>
      <c r="Q79" s="316"/>
      <c r="R79" s="316"/>
    </row>
    <row r="80" spans="1:18" s="318" customFormat="1" hidden="1" x14ac:dyDescent="0.25">
      <c r="A80" s="336" t="s">
        <v>446</v>
      </c>
      <c r="B80" s="337" t="e">
        <f>+#REF!/1000</f>
        <v>#REF!</v>
      </c>
      <c r="C80" s="337" t="e">
        <f>+#REF!/1000</f>
        <v>#REF!</v>
      </c>
      <c r="D80" s="337" t="e">
        <f>+#REF!/1000</f>
        <v>#REF!</v>
      </c>
      <c r="E80" s="331" t="e">
        <f t="shared" si="7"/>
        <v>#REF!</v>
      </c>
      <c r="F80" s="332" t="e">
        <f t="shared" si="8"/>
        <v>#REF!</v>
      </c>
      <c r="I80" s="319"/>
      <c r="J80" s="316"/>
      <c r="K80" s="316"/>
      <c r="L80" s="316"/>
      <c r="M80" s="316"/>
      <c r="N80" s="316"/>
      <c r="O80" s="316"/>
      <c r="P80" s="316"/>
      <c r="Q80" s="316"/>
      <c r="R80" s="316"/>
    </row>
    <row r="81" spans="1:18" s="318" customFormat="1" hidden="1" x14ac:dyDescent="0.25">
      <c r="A81" s="335" t="s">
        <v>35</v>
      </c>
      <c r="B81" s="328" t="e">
        <f>+#REF!/1000</f>
        <v>#REF!</v>
      </c>
      <c r="C81" s="328" t="e">
        <f>+#REF!/1000</f>
        <v>#REF!</v>
      </c>
      <c r="D81" s="328" t="e">
        <f>+#REF!/1000</f>
        <v>#REF!</v>
      </c>
      <c r="E81" s="331" t="e">
        <f t="shared" si="7"/>
        <v>#REF!</v>
      </c>
      <c r="F81" s="332" t="e">
        <f t="shared" si="8"/>
        <v>#REF!</v>
      </c>
      <c r="I81" s="319"/>
      <c r="J81" s="316"/>
      <c r="K81" s="316"/>
      <c r="L81" s="316"/>
      <c r="M81" s="316"/>
      <c r="N81" s="316"/>
      <c r="O81" s="316"/>
      <c r="P81" s="316"/>
      <c r="Q81" s="316"/>
      <c r="R81" s="316"/>
    </row>
    <row r="82" spans="1:18" s="318" customFormat="1" ht="26.4" hidden="1" x14ac:dyDescent="0.25">
      <c r="A82" s="327" t="s">
        <v>447</v>
      </c>
      <c r="B82" s="328" t="e">
        <f>+#REF!/1000</f>
        <v>#REF!</v>
      </c>
      <c r="C82" s="328" t="e">
        <f>+#REF!/1000</f>
        <v>#REF!</v>
      </c>
      <c r="D82" s="328" t="e">
        <f>+#REF!/1000</f>
        <v>#REF!</v>
      </c>
      <c r="E82" s="331" t="e">
        <f t="shared" si="7"/>
        <v>#REF!</v>
      </c>
      <c r="F82" s="332" t="e">
        <f t="shared" si="8"/>
        <v>#REF!</v>
      </c>
      <c r="I82" s="319"/>
      <c r="J82" s="316"/>
      <c r="K82" s="316"/>
      <c r="L82" s="316"/>
      <c r="M82" s="316"/>
      <c r="N82" s="316"/>
      <c r="O82" s="316"/>
      <c r="P82" s="316"/>
      <c r="Q82" s="316"/>
      <c r="R82" s="316"/>
    </row>
    <row r="83" spans="1:18" s="318" customFormat="1" hidden="1" x14ac:dyDescent="0.25">
      <c r="A83" s="327" t="s">
        <v>448</v>
      </c>
      <c r="B83" s="328" t="e">
        <f>+#REF!/1000</f>
        <v>#REF!</v>
      </c>
      <c r="C83" s="328" t="e">
        <f>+#REF!/1000</f>
        <v>#REF!</v>
      </c>
      <c r="D83" s="328" t="e">
        <f>+#REF!/1000</f>
        <v>#REF!</v>
      </c>
      <c r="E83" s="331" t="e">
        <f t="shared" si="7"/>
        <v>#REF!</v>
      </c>
      <c r="F83" s="332" t="e">
        <f t="shared" si="8"/>
        <v>#REF!</v>
      </c>
      <c r="I83" s="319"/>
      <c r="J83" s="316"/>
      <c r="K83" s="316"/>
      <c r="L83" s="316"/>
      <c r="M83" s="316"/>
      <c r="N83" s="316"/>
      <c r="O83" s="316"/>
      <c r="P83" s="316"/>
      <c r="Q83" s="316"/>
      <c r="R83" s="316"/>
    </row>
    <row r="84" spans="1:18" s="318" customFormat="1" ht="26.4" hidden="1" x14ac:dyDescent="0.25">
      <c r="A84" s="336" t="s">
        <v>431</v>
      </c>
      <c r="B84" s="337" t="e">
        <f>+#REF!/1000</f>
        <v>#REF!</v>
      </c>
      <c r="C84" s="337" t="e">
        <f>+#REF!/1000</f>
        <v>#REF!</v>
      </c>
      <c r="D84" s="337" t="e">
        <f>+#REF!/1000</f>
        <v>#REF!</v>
      </c>
      <c r="E84" s="331" t="e">
        <f t="shared" si="7"/>
        <v>#REF!</v>
      </c>
      <c r="F84" s="332" t="e">
        <f t="shared" si="8"/>
        <v>#REF!</v>
      </c>
      <c r="I84" s="319"/>
      <c r="J84" s="316"/>
      <c r="K84" s="316"/>
      <c r="L84" s="316"/>
      <c r="M84" s="316"/>
      <c r="N84" s="316"/>
      <c r="O84" s="316"/>
      <c r="P84" s="316"/>
      <c r="Q84" s="316"/>
      <c r="R84" s="316"/>
    </row>
    <row r="85" spans="1:18" s="318" customFormat="1" ht="52.8" hidden="1" x14ac:dyDescent="0.25">
      <c r="A85" s="336" t="s">
        <v>432</v>
      </c>
      <c r="B85" s="337" t="e">
        <f>+#REF!/1000</f>
        <v>#REF!</v>
      </c>
      <c r="C85" s="337" t="e">
        <f>+#REF!/1000</f>
        <v>#REF!</v>
      </c>
      <c r="D85" s="337" t="e">
        <f>+#REF!/1000</f>
        <v>#REF!</v>
      </c>
      <c r="E85" s="331" t="e">
        <f t="shared" si="7"/>
        <v>#REF!</v>
      </c>
      <c r="F85" s="332" t="e">
        <f t="shared" si="8"/>
        <v>#REF!</v>
      </c>
      <c r="I85" s="319"/>
      <c r="J85" s="316"/>
      <c r="K85" s="316"/>
      <c r="L85" s="316"/>
      <c r="M85" s="316"/>
      <c r="N85" s="316"/>
      <c r="O85" s="316"/>
      <c r="P85" s="316"/>
      <c r="Q85" s="316"/>
      <c r="R85" s="316"/>
    </row>
    <row r="86" spans="1:18" s="318" customFormat="1" ht="26.4" hidden="1" x14ac:dyDescent="0.25">
      <c r="A86" s="336" t="s">
        <v>433</v>
      </c>
      <c r="B86" s="337" t="e">
        <f>+#REF!/1000</f>
        <v>#REF!</v>
      </c>
      <c r="C86" s="337" t="e">
        <f>+#REF!/1000</f>
        <v>#REF!</v>
      </c>
      <c r="D86" s="337" t="e">
        <f>+#REF!/1000</f>
        <v>#REF!</v>
      </c>
      <c r="E86" s="331" t="e">
        <f t="shared" si="7"/>
        <v>#REF!</v>
      </c>
      <c r="F86" s="332" t="e">
        <f t="shared" si="8"/>
        <v>#REF!</v>
      </c>
      <c r="I86" s="319"/>
      <c r="J86" s="316"/>
      <c r="K86" s="316"/>
      <c r="L86" s="316"/>
      <c r="M86" s="316"/>
      <c r="N86" s="316"/>
      <c r="O86" s="316"/>
      <c r="P86" s="316"/>
      <c r="Q86" s="316"/>
      <c r="R86" s="316"/>
    </row>
    <row r="87" spans="1:18" s="318" customFormat="1" hidden="1" x14ac:dyDescent="0.25">
      <c r="A87" s="335" t="s">
        <v>35</v>
      </c>
      <c r="B87" s="328" t="e">
        <f>+#REF!/1000</f>
        <v>#REF!</v>
      </c>
      <c r="C87" s="328" t="e">
        <f>+#REF!/1000</f>
        <v>#REF!</v>
      </c>
      <c r="D87" s="328" t="e">
        <f>+#REF!/1000</f>
        <v>#REF!</v>
      </c>
      <c r="E87" s="331" t="e">
        <f t="shared" si="7"/>
        <v>#REF!</v>
      </c>
      <c r="F87" s="332" t="e">
        <f t="shared" si="8"/>
        <v>#REF!</v>
      </c>
      <c r="I87" s="319"/>
      <c r="J87" s="316"/>
      <c r="K87" s="316"/>
      <c r="L87" s="316"/>
      <c r="M87" s="316"/>
      <c r="N87" s="316"/>
      <c r="O87" s="316"/>
      <c r="P87" s="316"/>
      <c r="Q87" s="316"/>
      <c r="R87" s="316"/>
    </row>
    <row r="88" spans="1:18" s="318" customFormat="1" ht="39.6" hidden="1" x14ac:dyDescent="0.25">
      <c r="A88" s="327" t="s">
        <v>449</v>
      </c>
      <c r="B88" s="328" t="e">
        <f>+#REF!/1000</f>
        <v>#REF!</v>
      </c>
      <c r="C88" s="328" t="e">
        <f>+#REF!/1000</f>
        <v>#REF!</v>
      </c>
      <c r="D88" s="328" t="e">
        <f>+#REF!/1000</f>
        <v>#REF!</v>
      </c>
      <c r="E88" s="331" t="e">
        <f t="shared" si="7"/>
        <v>#REF!</v>
      </c>
      <c r="F88" s="332" t="e">
        <f t="shared" si="8"/>
        <v>#REF!</v>
      </c>
      <c r="I88" s="319"/>
      <c r="J88" s="316"/>
      <c r="K88" s="316"/>
      <c r="L88" s="316"/>
      <c r="M88" s="316"/>
      <c r="N88" s="316"/>
      <c r="O88" s="316"/>
      <c r="P88" s="316"/>
      <c r="Q88" s="316"/>
      <c r="R88" s="316"/>
    </row>
    <row r="89" spans="1:18" s="318" customFormat="1" ht="39.6" hidden="1" x14ac:dyDescent="0.25">
      <c r="A89" s="336" t="s">
        <v>449</v>
      </c>
      <c r="B89" s="337" t="e">
        <f>+#REF!/1000</f>
        <v>#REF!</v>
      </c>
      <c r="C89" s="337" t="e">
        <f>+#REF!/1000</f>
        <v>#REF!</v>
      </c>
      <c r="D89" s="337" t="e">
        <f>+#REF!/1000</f>
        <v>#REF!</v>
      </c>
      <c r="E89" s="331" t="e">
        <f t="shared" si="7"/>
        <v>#REF!</v>
      </c>
      <c r="F89" s="332" t="e">
        <f t="shared" si="8"/>
        <v>#REF!</v>
      </c>
      <c r="I89" s="319"/>
      <c r="J89" s="316"/>
      <c r="K89" s="316"/>
      <c r="L89" s="316"/>
      <c r="M89" s="316"/>
      <c r="N89" s="316"/>
      <c r="O89" s="316"/>
      <c r="P89" s="316"/>
      <c r="Q89" s="316"/>
      <c r="R89" s="316"/>
    </row>
    <row r="90" spans="1:18" s="318" customFormat="1" ht="26.4" hidden="1" x14ac:dyDescent="0.25">
      <c r="A90" s="336" t="s">
        <v>439</v>
      </c>
      <c r="B90" s="337" t="e">
        <f>+#REF!/1000</f>
        <v>#REF!</v>
      </c>
      <c r="C90" s="337" t="e">
        <f>+#REF!/1000</f>
        <v>#REF!</v>
      </c>
      <c r="D90" s="337" t="e">
        <f>+#REF!/1000</f>
        <v>#REF!</v>
      </c>
      <c r="E90" s="331" t="e">
        <f t="shared" si="7"/>
        <v>#REF!</v>
      </c>
      <c r="F90" s="332" t="e">
        <f t="shared" si="8"/>
        <v>#REF!</v>
      </c>
      <c r="I90" s="319"/>
      <c r="J90" s="316"/>
      <c r="K90" s="316"/>
      <c r="L90" s="316"/>
      <c r="M90" s="316"/>
      <c r="N90" s="316"/>
      <c r="O90" s="316"/>
      <c r="P90" s="316"/>
      <c r="Q90" s="316"/>
      <c r="R90" s="316"/>
    </row>
    <row r="91" spans="1:18" s="318" customFormat="1" ht="26.4" hidden="1" x14ac:dyDescent="0.25">
      <c r="A91" s="336" t="s">
        <v>440</v>
      </c>
      <c r="B91" s="337" t="e">
        <f>+#REF!/1000</f>
        <v>#REF!</v>
      </c>
      <c r="C91" s="337" t="e">
        <f>+#REF!/1000</f>
        <v>#REF!</v>
      </c>
      <c r="D91" s="337" t="e">
        <f>+#REF!/1000</f>
        <v>#REF!</v>
      </c>
      <c r="E91" s="331" t="e">
        <f t="shared" si="7"/>
        <v>#REF!</v>
      </c>
      <c r="F91" s="332" t="e">
        <f t="shared" si="8"/>
        <v>#REF!</v>
      </c>
      <c r="I91" s="319"/>
      <c r="J91" s="316"/>
      <c r="K91" s="316"/>
      <c r="L91" s="316"/>
      <c r="M91" s="316"/>
      <c r="N91" s="316"/>
      <c r="O91" s="316"/>
      <c r="P91" s="316"/>
      <c r="Q91" s="316"/>
      <c r="R91" s="316"/>
    </row>
    <row r="92" spans="1:18" s="318" customFormat="1" hidden="1" x14ac:dyDescent="0.25">
      <c r="A92" s="335" t="s">
        <v>35</v>
      </c>
      <c r="B92" s="328" t="e">
        <f>+#REF!/1000</f>
        <v>#REF!</v>
      </c>
      <c r="C92" s="328" t="e">
        <f>+#REF!/1000</f>
        <v>#REF!</v>
      </c>
      <c r="D92" s="328" t="e">
        <f>+#REF!/1000</f>
        <v>#REF!</v>
      </c>
      <c r="E92" s="331" t="e">
        <f t="shared" si="7"/>
        <v>#REF!</v>
      </c>
      <c r="F92" s="332" t="e">
        <f t="shared" si="8"/>
        <v>#REF!</v>
      </c>
      <c r="I92" s="319"/>
      <c r="J92" s="316"/>
      <c r="K92" s="316"/>
      <c r="L92" s="316"/>
      <c r="M92" s="316"/>
      <c r="N92" s="316"/>
      <c r="O92" s="316"/>
      <c r="P92" s="316"/>
      <c r="Q92" s="316"/>
      <c r="R92" s="316"/>
    </row>
    <row r="93" spans="1:18" s="318" customFormat="1" hidden="1" x14ac:dyDescent="0.25">
      <c r="A93" s="327" t="s">
        <v>450</v>
      </c>
      <c r="B93" s="328" t="e">
        <f>+#REF!/1000</f>
        <v>#REF!</v>
      </c>
      <c r="C93" s="328" t="e">
        <f>+#REF!/1000</f>
        <v>#REF!</v>
      </c>
      <c r="D93" s="328" t="e">
        <f>+#REF!/1000</f>
        <v>#REF!</v>
      </c>
      <c r="E93" s="331" t="e">
        <f t="shared" si="7"/>
        <v>#REF!</v>
      </c>
      <c r="F93" s="332" t="e">
        <f t="shared" si="8"/>
        <v>#REF!</v>
      </c>
      <c r="I93" s="319"/>
      <c r="J93" s="316"/>
      <c r="K93" s="316"/>
      <c r="L93" s="316"/>
      <c r="M93" s="316"/>
      <c r="N93" s="316"/>
      <c r="O93" s="316"/>
      <c r="P93" s="316"/>
      <c r="Q93" s="316"/>
      <c r="R93" s="316"/>
    </row>
    <row r="94" spans="1:18" s="318" customFormat="1" hidden="1" x14ac:dyDescent="0.25">
      <c r="A94" s="336" t="s">
        <v>451</v>
      </c>
      <c r="B94" s="337" t="e">
        <f>+#REF!/1000</f>
        <v>#REF!</v>
      </c>
      <c r="C94" s="337" t="e">
        <f>+#REF!/1000</f>
        <v>#REF!</v>
      </c>
      <c r="D94" s="337" t="e">
        <f>+#REF!/1000</f>
        <v>#REF!</v>
      </c>
      <c r="E94" s="331" t="e">
        <f t="shared" si="7"/>
        <v>#REF!</v>
      </c>
      <c r="F94" s="332" t="e">
        <f t="shared" si="8"/>
        <v>#REF!</v>
      </c>
      <c r="I94" s="319"/>
      <c r="J94" s="316"/>
      <c r="K94" s="316"/>
      <c r="L94" s="316"/>
      <c r="M94" s="316"/>
      <c r="N94" s="316"/>
      <c r="O94" s="316"/>
      <c r="P94" s="316"/>
      <c r="Q94" s="316"/>
      <c r="R94" s="316"/>
    </row>
    <row r="95" spans="1:18" s="318" customFormat="1" hidden="1" x14ac:dyDescent="0.25">
      <c r="A95" s="336" t="s">
        <v>441</v>
      </c>
      <c r="B95" s="337" t="e">
        <f>+#REF!/1000</f>
        <v>#REF!</v>
      </c>
      <c r="C95" s="337" t="e">
        <f>+#REF!/1000</f>
        <v>#REF!</v>
      </c>
      <c r="D95" s="337" t="e">
        <f>+#REF!/1000</f>
        <v>#REF!</v>
      </c>
      <c r="E95" s="331" t="e">
        <f t="shared" si="7"/>
        <v>#REF!</v>
      </c>
      <c r="F95" s="332" t="e">
        <f t="shared" si="8"/>
        <v>#REF!</v>
      </c>
      <c r="I95" s="319"/>
      <c r="J95" s="316"/>
      <c r="K95" s="316"/>
      <c r="L95" s="316"/>
      <c r="M95" s="316"/>
      <c r="N95" s="316"/>
      <c r="O95" s="316"/>
      <c r="P95" s="316"/>
      <c r="Q95" s="316"/>
      <c r="R95" s="316"/>
    </row>
    <row r="96" spans="1:18" s="318" customFormat="1" hidden="1" x14ac:dyDescent="0.25">
      <c r="A96" s="336" t="s">
        <v>452</v>
      </c>
      <c r="B96" s="337" t="e">
        <f>+#REF!/1000</f>
        <v>#REF!</v>
      </c>
      <c r="C96" s="337" t="e">
        <f>+#REF!/1000</f>
        <v>#REF!</v>
      </c>
      <c r="D96" s="337" t="e">
        <f>+#REF!/1000</f>
        <v>#REF!</v>
      </c>
      <c r="E96" s="331" t="e">
        <f t="shared" si="7"/>
        <v>#REF!</v>
      </c>
      <c r="F96" s="332" t="e">
        <f t="shared" si="8"/>
        <v>#REF!</v>
      </c>
      <c r="I96" s="319"/>
      <c r="J96" s="316"/>
      <c r="K96" s="316"/>
      <c r="L96" s="316"/>
      <c r="M96" s="316"/>
      <c r="N96" s="316"/>
      <c r="O96" s="316"/>
      <c r="P96" s="316"/>
      <c r="Q96" s="316"/>
      <c r="R96" s="316"/>
    </row>
    <row r="97" spans="1:18" s="318" customFormat="1" hidden="1" x14ac:dyDescent="0.25">
      <c r="A97" s="335" t="s">
        <v>35</v>
      </c>
      <c r="B97" s="328" t="e">
        <f>+#REF!/1000</f>
        <v>#REF!</v>
      </c>
      <c r="C97" s="328" t="e">
        <f>+#REF!/1000</f>
        <v>#REF!</v>
      </c>
      <c r="D97" s="328" t="e">
        <f>+#REF!/1000</f>
        <v>#REF!</v>
      </c>
      <c r="E97" s="331" t="e">
        <f t="shared" si="7"/>
        <v>#REF!</v>
      </c>
      <c r="F97" s="332" t="e">
        <f t="shared" si="8"/>
        <v>#REF!</v>
      </c>
      <c r="I97" s="319"/>
      <c r="J97" s="316"/>
      <c r="K97" s="316"/>
      <c r="L97" s="316"/>
      <c r="M97" s="316"/>
      <c r="N97" s="316"/>
      <c r="O97" s="316"/>
      <c r="P97" s="316"/>
      <c r="Q97" s="316"/>
      <c r="R97" s="316"/>
    </row>
    <row r="98" spans="1:18" s="318" customFormat="1" hidden="1" x14ac:dyDescent="0.25">
      <c r="A98" s="327" t="s">
        <v>453</v>
      </c>
      <c r="B98" s="328" t="e">
        <f>+#REF!/1000</f>
        <v>#REF!</v>
      </c>
      <c r="C98" s="328" t="e">
        <f>+#REF!/1000</f>
        <v>#REF!</v>
      </c>
      <c r="D98" s="328" t="e">
        <f>+#REF!/1000</f>
        <v>#REF!</v>
      </c>
      <c r="E98" s="331" t="e">
        <f t="shared" si="7"/>
        <v>#REF!</v>
      </c>
      <c r="F98" s="332" t="e">
        <f t="shared" si="8"/>
        <v>#REF!</v>
      </c>
      <c r="I98" s="319"/>
      <c r="J98" s="316"/>
      <c r="K98" s="316"/>
      <c r="L98" s="316"/>
      <c r="M98" s="316"/>
      <c r="N98" s="316"/>
      <c r="O98" s="316"/>
      <c r="P98" s="316"/>
      <c r="Q98" s="316"/>
      <c r="R98" s="316"/>
    </row>
    <row r="99" spans="1:18" s="318" customFormat="1" ht="26.4" hidden="1" x14ac:dyDescent="0.25">
      <c r="A99" s="336" t="s">
        <v>431</v>
      </c>
      <c r="B99" s="337" t="e">
        <f>+#REF!/1000</f>
        <v>#REF!</v>
      </c>
      <c r="C99" s="337" t="e">
        <f>+#REF!/1000</f>
        <v>#REF!</v>
      </c>
      <c r="D99" s="337" t="e">
        <f>+#REF!/1000</f>
        <v>#REF!</v>
      </c>
      <c r="E99" s="331" t="e">
        <f t="shared" si="7"/>
        <v>#REF!</v>
      </c>
      <c r="F99" s="332" t="e">
        <f t="shared" si="8"/>
        <v>#REF!</v>
      </c>
      <c r="I99" s="319"/>
      <c r="J99" s="316"/>
      <c r="K99" s="316"/>
      <c r="L99" s="316"/>
      <c r="M99" s="316"/>
      <c r="N99" s="316"/>
      <c r="O99" s="316"/>
      <c r="P99" s="316"/>
      <c r="Q99" s="316"/>
      <c r="R99" s="316"/>
    </row>
    <row r="100" spans="1:18" s="318" customFormat="1" ht="52.8" hidden="1" x14ac:dyDescent="0.25">
      <c r="A100" s="336" t="s">
        <v>432</v>
      </c>
      <c r="B100" s="337" t="e">
        <f>+#REF!/1000</f>
        <v>#REF!</v>
      </c>
      <c r="C100" s="337" t="e">
        <f>+#REF!/1000</f>
        <v>#REF!</v>
      </c>
      <c r="D100" s="337" t="e">
        <f>+#REF!/1000</f>
        <v>#REF!</v>
      </c>
      <c r="E100" s="331" t="e">
        <f t="shared" si="7"/>
        <v>#REF!</v>
      </c>
      <c r="F100" s="332" t="e">
        <f t="shared" si="8"/>
        <v>#REF!</v>
      </c>
      <c r="I100" s="319"/>
      <c r="J100" s="316"/>
      <c r="K100" s="316"/>
      <c r="L100" s="316"/>
      <c r="M100" s="316"/>
      <c r="N100" s="316"/>
      <c r="O100" s="316"/>
      <c r="P100" s="316"/>
      <c r="Q100" s="316"/>
      <c r="R100" s="316"/>
    </row>
    <row r="101" spans="1:18" s="318" customFormat="1" ht="26.4" hidden="1" x14ac:dyDescent="0.25">
      <c r="A101" s="336" t="s">
        <v>433</v>
      </c>
      <c r="B101" s="337" t="e">
        <f>+#REF!/1000</f>
        <v>#REF!</v>
      </c>
      <c r="C101" s="337" t="e">
        <f>+#REF!/1000</f>
        <v>#REF!</v>
      </c>
      <c r="D101" s="337" t="e">
        <f>+#REF!/1000</f>
        <v>#REF!</v>
      </c>
      <c r="E101" s="331" t="e">
        <f t="shared" si="7"/>
        <v>#REF!</v>
      </c>
      <c r="F101" s="332" t="e">
        <f t="shared" si="8"/>
        <v>#REF!</v>
      </c>
      <c r="I101" s="319"/>
      <c r="J101" s="316"/>
      <c r="K101" s="316"/>
      <c r="L101" s="316"/>
      <c r="M101" s="316"/>
      <c r="N101" s="316"/>
      <c r="O101" s="316"/>
      <c r="P101" s="316"/>
      <c r="Q101" s="316"/>
      <c r="R101" s="316"/>
    </row>
    <row r="102" spans="1:18" s="318" customFormat="1" ht="26.4" hidden="1" x14ac:dyDescent="0.25">
      <c r="A102" s="336" t="s">
        <v>439</v>
      </c>
      <c r="B102" s="337" t="e">
        <f>+#REF!/1000</f>
        <v>#REF!</v>
      </c>
      <c r="C102" s="337" t="e">
        <f>+#REF!/1000</f>
        <v>#REF!</v>
      </c>
      <c r="D102" s="337" t="e">
        <f>+#REF!/1000</f>
        <v>#REF!</v>
      </c>
      <c r="E102" s="331" t="e">
        <f t="shared" si="7"/>
        <v>#REF!</v>
      </c>
      <c r="F102" s="332" t="e">
        <f t="shared" si="8"/>
        <v>#REF!</v>
      </c>
      <c r="I102" s="319"/>
      <c r="J102" s="316"/>
      <c r="K102" s="316"/>
      <c r="L102" s="316"/>
      <c r="M102" s="316"/>
      <c r="N102" s="316"/>
      <c r="O102" s="316"/>
      <c r="P102" s="316"/>
      <c r="Q102" s="316"/>
      <c r="R102" s="316"/>
    </row>
    <row r="103" spans="1:18" s="318" customFormat="1" ht="26.4" hidden="1" x14ac:dyDescent="0.25">
      <c r="A103" s="336" t="s">
        <v>440</v>
      </c>
      <c r="B103" s="337" t="e">
        <f>+#REF!/1000</f>
        <v>#REF!</v>
      </c>
      <c r="C103" s="337" t="e">
        <f>+#REF!/1000</f>
        <v>#REF!</v>
      </c>
      <c r="D103" s="337" t="e">
        <f>+#REF!/1000</f>
        <v>#REF!</v>
      </c>
      <c r="E103" s="331" t="e">
        <f t="shared" si="7"/>
        <v>#REF!</v>
      </c>
      <c r="F103" s="332" t="e">
        <f t="shared" si="8"/>
        <v>#REF!</v>
      </c>
      <c r="I103" s="319"/>
      <c r="J103" s="316"/>
      <c r="K103" s="316"/>
      <c r="L103" s="316"/>
      <c r="M103" s="316"/>
      <c r="N103" s="316"/>
      <c r="O103" s="316"/>
      <c r="P103" s="316"/>
      <c r="Q103" s="316"/>
      <c r="R103" s="316"/>
    </row>
    <row r="104" spans="1:18" s="318" customFormat="1" hidden="1" x14ac:dyDescent="0.25">
      <c r="A104" s="336" t="s">
        <v>441</v>
      </c>
      <c r="B104" s="337" t="e">
        <f>+#REF!/1000</f>
        <v>#REF!</v>
      </c>
      <c r="C104" s="337" t="e">
        <f>+#REF!/1000</f>
        <v>#REF!</v>
      </c>
      <c r="D104" s="337" t="e">
        <f>+#REF!/1000</f>
        <v>#REF!</v>
      </c>
      <c r="E104" s="331" t="e">
        <f t="shared" si="7"/>
        <v>#REF!</v>
      </c>
      <c r="F104" s="332" t="e">
        <f t="shared" si="8"/>
        <v>#REF!</v>
      </c>
      <c r="I104" s="319"/>
      <c r="J104" s="316"/>
      <c r="K104" s="316"/>
      <c r="L104" s="316"/>
      <c r="M104" s="316"/>
      <c r="N104" s="316"/>
      <c r="O104" s="316"/>
      <c r="P104" s="316"/>
      <c r="Q104" s="316"/>
      <c r="R104" s="316"/>
    </row>
    <row r="105" spans="1:18" s="318" customFormat="1" hidden="1" x14ac:dyDescent="0.25">
      <c r="A105" s="336" t="s">
        <v>443</v>
      </c>
      <c r="B105" s="337" t="e">
        <f>+#REF!/1000</f>
        <v>#REF!</v>
      </c>
      <c r="C105" s="337" t="e">
        <f>+#REF!/1000</f>
        <v>#REF!</v>
      </c>
      <c r="D105" s="337" t="e">
        <f>+#REF!/1000</f>
        <v>#REF!</v>
      </c>
      <c r="E105" s="331" t="e">
        <f t="shared" si="7"/>
        <v>#REF!</v>
      </c>
      <c r="F105" s="332" t="e">
        <f t="shared" si="8"/>
        <v>#REF!</v>
      </c>
      <c r="I105" s="319"/>
      <c r="J105" s="316"/>
      <c r="K105" s="316"/>
      <c r="L105" s="316"/>
      <c r="M105" s="316"/>
      <c r="N105" s="316"/>
      <c r="O105" s="316"/>
      <c r="P105" s="316"/>
      <c r="Q105" s="316"/>
      <c r="R105" s="316"/>
    </row>
    <row r="106" spans="1:18" s="318" customFormat="1" hidden="1" x14ac:dyDescent="0.25">
      <c r="A106" s="335" t="s">
        <v>35</v>
      </c>
      <c r="B106" s="328" t="e">
        <f>+#REF!/1000</f>
        <v>#REF!</v>
      </c>
      <c r="C106" s="328" t="e">
        <f>+#REF!/1000</f>
        <v>#REF!</v>
      </c>
      <c r="D106" s="328" t="e">
        <f>+#REF!/1000</f>
        <v>#REF!</v>
      </c>
      <c r="E106" s="331" t="e">
        <f t="shared" si="7"/>
        <v>#REF!</v>
      </c>
      <c r="F106" s="332" t="e">
        <f t="shared" si="8"/>
        <v>#REF!</v>
      </c>
      <c r="I106" s="319"/>
      <c r="J106" s="316"/>
      <c r="K106" s="316"/>
      <c r="L106" s="316"/>
      <c r="M106" s="316"/>
      <c r="N106" s="316"/>
      <c r="O106" s="316"/>
      <c r="P106" s="316"/>
      <c r="Q106" s="316"/>
      <c r="R106" s="316"/>
    </row>
    <row r="107" spans="1:18" s="318" customFormat="1" ht="26.4" hidden="1" x14ac:dyDescent="0.25">
      <c r="A107" s="327" t="s">
        <v>454</v>
      </c>
      <c r="B107" s="328" t="e">
        <f>+#REF!/1000</f>
        <v>#REF!</v>
      </c>
      <c r="C107" s="328" t="e">
        <f>+#REF!/1000</f>
        <v>#REF!</v>
      </c>
      <c r="D107" s="328" t="e">
        <f>+#REF!/1000</f>
        <v>#REF!</v>
      </c>
      <c r="E107" s="331" t="e">
        <f t="shared" si="7"/>
        <v>#REF!</v>
      </c>
      <c r="F107" s="332" t="e">
        <f t="shared" si="8"/>
        <v>#REF!</v>
      </c>
      <c r="I107" s="319"/>
      <c r="J107" s="316"/>
      <c r="K107" s="316"/>
      <c r="L107" s="316"/>
      <c r="M107" s="316"/>
      <c r="N107" s="316"/>
      <c r="O107" s="316"/>
      <c r="P107" s="316"/>
      <c r="Q107" s="316"/>
      <c r="R107" s="316"/>
    </row>
    <row r="108" spans="1:18" s="318" customFormat="1" ht="26.4" hidden="1" x14ac:dyDescent="0.25">
      <c r="A108" s="336" t="s">
        <v>431</v>
      </c>
      <c r="B108" s="337" t="e">
        <f>+#REF!/1000</f>
        <v>#REF!</v>
      </c>
      <c r="C108" s="337" t="e">
        <f>+#REF!/1000</f>
        <v>#REF!</v>
      </c>
      <c r="D108" s="337" t="e">
        <f>+#REF!/1000</f>
        <v>#REF!</v>
      </c>
      <c r="E108" s="331" t="e">
        <f t="shared" si="7"/>
        <v>#REF!</v>
      </c>
      <c r="F108" s="332" t="e">
        <f t="shared" si="8"/>
        <v>#REF!</v>
      </c>
      <c r="I108" s="319"/>
      <c r="J108" s="316"/>
      <c r="K108" s="316"/>
      <c r="L108" s="316"/>
      <c r="M108" s="316"/>
      <c r="N108" s="316"/>
      <c r="O108" s="316"/>
      <c r="P108" s="316"/>
      <c r="Q108" s="316"/>
      <c r="R108" s="316"/>
    </row>
    <row r="109" spans="1:18" s="318" customFormat="1" ht="52.8" hidden="1" x14ac:dyDescent="0.25">
      <c r="A109" s="336" t="s">
        <v>432</v>
      </c>
      <c r="B109" s="337" t="e">
        <f>+#REF!/1000</f>
        <v>#REF!</v>
      </c>
      <c r="C109" s="337" t="e">
        <f>+#REF!/1000</f>
        <v>#REF!</v>
      </c>
      <c r="D109" s="337" t="e">
        <f>+#REF!/1000</f>
        <v>#REF!</v>
      </c>
      <c r="E109" s="331" t="e">
        <f t="shared" si="7"/>
        <v>#REF!</v>
      </c>
      <c r="F109" s="332" t="e">
        <f t="shared" si="8"/>
        <v>#REF!</v>
      </c>
      <c r="I109" s="319"/>
      <c r="J109" s="316"/>
      <c r="K109" s="316"/>
      <c r="L109" s="316"/>
      <c r="M109" s="316"/>
      <c r="N109" s="316"/>
      <c r="O109" s="316"/>
      <c r="P109" s="316"/>
      <c r="Q109" s="316"/>
      <c r="R109" s="316"/>
    </row>
    <row r="110" spans="1:18" s="318" customFormat="1" ht="26.4" hidden="1" x14ac:dyDescent="0.25">
      <c r="A110" s="336" t="s">
        <v>433</v>
      </c>
      <c r="B110" s="337" t="e">
        <f>+#REF!/1000</f>
        <v>#REF!</v>
      </c>
      <c r="C110" s="337" t="e">
        <f>+#REF!/1000</f>
        <v>#REF!</v>
      </c>
      <c r="D110" s="337" t="e">
        <f>+#REF!/1000</f>
        <v>#REF!</v>
      </c>
      <c r="E110" s="331" t="e">
        <f t="shared" si="7"/>
        <v>#REF!</v>
      </c>
      <c r="F110" s="332" t="e">
        <f t="shared" si="8"/>
        <v>#REF!</v>
      </c>
      <c r="I110" s="319"/>
      <c r="J110" s="316"/>
      <c r="K110" s="316"/>
      <c r="L110" s="316"/>
      <c r="M110" s="316"/>
      <c r="N110" s="316"/>
      <c r="O110" s="316"/>
      <c r="P110" s="316"/>
      <c r="Q110" s="316"/>
      <c r="R110" s="316"/>
    </row>
    <row r="111" spans="1:18" s="318" customFormat="1" ht="26.4" hidden="1" x14ac:dyDescent="0.25">
      <c r="A111" s="336" t="s">
        <v>439</v>
      </c>
      <c r="B111" s="337" t="e">
        <f>+#REF!/1000</f>
        <v>#REF!</v>
      </c>
      <c r="C111" s="337" t="e">
        <f>+#REF!/1000</f>
        <v>#REF!</v>
      </c>
      <c r="D111" s="337" t="e">
        <f>+#REF!/1000</f>
        <v>#REF!</v>
      </c>
      <c r="E111" s="331" t="e">
        <f t="shared" si="7"/>
        <v>#REF!</v>
      </c>
      <c r="F111" s="332" t="e">
        <f t="shared" si="8"/>
        <v>#REF!</v>
      </c>
      <c r="I111" s="319"/>
      <c r="J111" s="316"/>
      <c r="K111" s="316"/>
      <c r="L111" s="316"/>
      <c r="M111" s="316"/>
      <c r="N111" s="316"/>
      <c r="O111" s="316"/>
      <c r="P111" s="316"/>
      <c r="Q111" s="316"/>
      <c r="R111" s="316"/>
    </row>
    <row r="112" spans="1:18" s="318" customFormat="1" ht="26.4" hidden="1" x14ac:dyDescent="0.25">
      <c r="A112" s="336" t="s">
        <v>440</v>
      </c>
      <c r="B112" s="337" t="e">
        <f>+#REF!/1000</f>
        <v>#REF!</v>
      </c>
      <c r="C112" s="337" t="e">
        <f>+#REF!/1000</f>
        <v>#REF!</v>
      </c>
      <c r="D112" s="337" t="e">
        <f>+#REF!/1000</f>
        <v>#REF!</v>
      </c>
      <c r="E112" s="331" t="e">
        <f t="shared" si="7"/>
        <v>#REF!</v>
      </c>
      <c r="F112" s="332" t="e">
        <f t="shared" si="8"/>
        <v>#REF!</v>
      </c>
      <c r="I112" s="319"/>
      <c r="J112" s="316"/>
      <c r="K112" s="316"/>
      <c r="L112" s="316"/>
      <c r="M112" s="316"/>
      <c r="N112" s="316"/>
      <c r="O112" s="316"/>
      <c r="P112" s="316"/>
      <c r="Q112" s="316"/>
      <c r="R112" s="316"/>
    </row>
    <row r="113" spans="1:18" s="318" customFormat="1" hidden="1" x14ac:dyDescent="0.25">
      <c r="A113" s="336" t="s">
        <v>441</v>
      </c>
      <c r="B113" s="337" t="e">
        <f>+#REF!/1000</f>
        <v>#REF!</v>
      </c>
      <c r="C113" s="337" t="e">
        <f>+#REF!/1000</f>
        <v>#REF!</v>
      </c>
      <c r="D113" s="337" t="e">
        <f>+#REF!/1000</f>
        <v>#REF!</v>
      </c>
      <c r="E113" s="331" t="e">
        <f t="shared" si="7"/>
        <v>#REF!</v>
      </c>
      <c r="F113" s="332" t="e">
        <f t="shared" si="8"/>
        <v>#REF!</v>
      </c>
      <c r="I113" s="319"/>
      <c r="J113" s="316"/>
      <c r="K113" s="316"/>
      <c r="L113" s="316"/>
      <c r="M113" s="316"/>
      <c r="N113" s="316"/>
      <c r="O113" s="316"/>
      <c r="P113" s="316"/>
      <c r="Q113" s="316"/>
      <c r="R113" s="316"/>
    </row>
    <row r="114" spans="1:18" s="318" customFormat="1" hidden="1" x14ac:dyDescent="0.25">
      <c r="A114" s="336" t="s">
        <v>442</v>
      </c>
      <c r="B114" s="337" t="e">
        <f>+#REF!/1000</f>
        <v>#REF!</v>
      </c>
      <c r="C114" s="337" t="e">
        <f>+#REF!/1000</f>
        <v>#REF!</v>
      </c>
      <c r="D114" s="337" t="e">
        <f>+#REF!/1000</f>
        <v>#REF!</v>
      </c>
      <c r="E114" s="331" t="e">
        <f t="shared" si="7"/>
        <v>#REF!</v>
      </c>
      <c r="F114" s="332" t="e">
        <f t="shared" si="8"/>
        <v>#REF!</v>
      </c>
      <c r="I114" s="319"/>
      <c r="J114" s="316"/>
      <c r="K114" s="316"/>
      <c r="L114" s="316"/>
      <c r="M114" s="316"/>
      <c r="N114" s="316"/>
      <c r="O114" s="316"/>
      <c r="P114" s="316"/>
      <c r="Q114" s="316"/>
      <c r="R114" s="316"/>
    </row>
    <row r="115" spans="1:18" s="318" customFormat="1" hidden="1" x14ac:dyDescent="0.25">
      <c r="A115" s="336" t="s">
        <v>443</v>
      </c>
      <c r="B115" s="337" t="e">
        <f>+#REF!/1000</f>
        <v>#REF!</v>
      </c>
      <c r="C115" s="337" t="e">
        <f>+#REF!/1000</f>
        <v>#REF!</v>
      </c>
      <c r="D115" s="337" t="e">
        <f>+#REF!/1000</f>
        <v>#REF!</v>
      </c>
      <c r="E115" s="331" t="e">
        <f t="shared" si="7"/>
        <v>#REF!</v>
      </c>
      <c r="F115" s="332" t="e">
        <f t="shared" si="8"/>
        <v>#REF!</v>
      </c>
      <c r="I115" s="319"/>
      <c r="J115" s="316"/>
      <c r="K115" s="316"/>
      <c r="L115" s="316"/>
      <c r="M115" s="316"/>
      <c r="N115" s="316"/>
      <c r="O115" s="316"/>
      <c r="P115" s="316"/>
      <c r="Q115" s="316"/>
      <c r="R115" s="316"/>
    </row>
    <row r="116" spans="1:18" s="318" customFormat="1" hidden="1" x14ac:dyDescent="0.25">
      <c r="A116" s="335" t="s">
        <v>35</v>
      </c>
      <c r="B116" s="328" t="e">
        <f>+#REF!/1000</f>
        <v>#REF!</v>
      </c>
      <c r="C116" s="328" t="e">
        <f>+#REF!/1000</f>
        <v>#REF!</v>
      </c>
      <c r="D116" s="328" t="e">
        <f>+#REF!/1000</f>
        <v>#REF!</v>
      </c>
      <c r="E116" s="331" t="e">
        <f t="shared" si="7"/>
        <v>#REF!</v>
      </c>
      <c r="F116" s="332" t="e">
        <f t="shared" si="8"/>
        <v>#REF!</v>
      </c>
      <c r="I116" s="319"/>
      <c r="J116" s="316"/>
      <c r="K116" s="316"/>
      <c r="L116" s="316"/>
      <c r="M116" s="316"/>
      <c r="N116" s="316"/>
      <c r="O116" s="316"/>
      <c r="P116" s="316"/>
      <c r="Q116" s="316"/>
      <c r="R116" s="316"/>
    </row>
    <row r="117" spans="1:18" s="318" customFormat="1" ht="26.4" hidden="1" x14ac:dyDescent="0.25">
      <c r="A117" s="327" t="s">
        <v>455</v>
      </c>
      <c r="B117" s="328" t="e">
        <f>+#REF!/1000</f>
        <v>#REF!</v>
      </c>
      <c r="C117" s="328" t="e">
        <f>+#REF!/1000</f>
        <v>#REF!</v>
      </c>
      <c r="D117" s="328" t="e">
        <f>+#REF!/1000</f>
        <v>#REF!</v>
      </c>
      <c r="E117" s="331" t="e">
        <f t="shared" si="7"/>
        <v>#REF!</v>
      </c>
      <c r="F117" s="332" t="e">
        <f t="shared" si="8"/>
        <v>#REF!</v>
      </c>
      <c r="I117" s="319"/>
      <c r="J117" s="316"/>
      <c r="K117" s="316"/>
      <c r="L117" s="316"/>
      <c r="M117" s="316"/>
      <c r="N117" s="316"/>
      <c r="O117" s="316"/>
      <c r="P117" s="316"/>
      <c r="Q117" s="316"/>
      <c r="R117" s="316"/>
    </row>
    <row r="118" spans="1:18" s="318" customFormat="1" ht="26.4" hidden="1" x14ac:dyDescent="0.25">
      <c r="A118" s="336" t="s">
        <v>431</v>
      </c>
      <c r="B118" s="337" t="e">
        <f>+#REF!/1000</f>
        <v>#REF!</v>
      </c>
      <c r="C118" s="337" t="e">
        <f>+#REF!/1000</f>
        <v>#REF!</v>
      </c>
      <c r="D118" s="337" t="e">
        <f>+#REF!/1000</f>
        <v>#REF!</v>
      </c>
      <c r="E118" s="331" t="e">
        <f t="shared" si="7"/>
        <v>#REF!</v>
      </c>
      <c r="F118" s="332" t="e">
        <f t="shared" si="8"/>
        <v>#REF!</v>
      </c>
      <c r="I118" s="319"/>
      <c r="J118" s="316"/>
      <c r="K118" s="316"/>
      <c r="L118" s="316"/>
      <c r="M118" s="316"/>
      <c r="N118" s="316"/>
      <c r="O118" s="316"/>
      <c r="P118" s="316"/>
      <c r="Q118" s="316"/>
      <c r="R118" s="316"/>
    </row>
    <row r="119" spans="1:18" s="318" customFormat="1" ht="52.8" hidden="1" x14ac:dyDescent="0.25">
      <c r="A119" s="336" t="s">
        <v>432</v>
      </c>
      <c r="B119" s="337" t="e">
        <f>+#REF!/1000</f>
        <v>#REF!</v>
      </c>
      <c r="C119" s="337" t="e">
        <f>+#REF!/1000</f>
        <v>#REF!</v>
      </c>
      <c r="D119" s="337" t="e">
        <f>+#REF!/1000</f>
        <v>#REF!</v>
      </c>
      <c r="E119" s="331" t="e">
        <f t="shared" si="7"/>
        <v>#REF!</v>
      </c>
      <c r="F119" s="332" t="e">
        <f t="shared" si="8"/>
        <v>#REF!</v>
      </c>
      <c r="I119" s="319"/>
      <c r="J119" s="316"/>
      <c r="K119" s="316"/>
      <c r="L119" s="316"/>
      <c r="M119" s="316"/>
      <c r="N119" s="316"/>
      <c r="O119" s="316"/>
      <c r="P119" s="316"/>
      <c r="Q119" s="316"/>
      <c r="R119" s="316"/>
    </row>
    <row r="120" spans="1:18" s="318" customFormat="1" ht="26.4" hidden="1" x14ac:dyDescent="0.25">
      <c r="A120" s="336" t="s">
        <v>433</v>
      </c>
      <c r="B120" s="337" t="e">
        <f>+#REF!/1000</f>
        <v>#REF!</v>
      </c>
      <c r="C120" s="337" t="e">
        <f>+#REF!/1000</f>
        <v>#REF!</v>
      </c>
      <c r="D120" s="337" t="e">
        <f>+#REF!/1000</f>
        <v>#REF!</v>
      </c>
      <c r="E120" s="331" t="e">
        <f t="shared" si="7"/>
        <v>#REF!</v>
      </c>
      <c r="F120" s="332" t="e">
        <f t="shared" si="8"/>
        <v>#REF!</v>
      </c>
      <c r="I120" s="319"/>
      <c r="J120" s="316"/>
      <c r="K120" s="316"/>
      <c r="L120" s="316"/>
      <c r="M120" s="316"/>
      <c r="N120" s="316"/>
      <c r="O120" s="316"/>
      <c r="P120" s="316"/>
      <c r="Q120" s="316"/>
      <c r="R120" s="316"/>
    </row>
    <row r="121" spans="1:18" s="318" customFormat="1" ht="26.4" hidden="1" x14ac:dyDescent="0.25">
      <c r="A121" s="336" t="s">
        <v>439</v>
      </c>
      <c r="B121" s="337" t="e">
        <f>+#REF!/1000</f>
        <v>#REF!</v>
      </c>
      <c r="C121" s="337" t="e">
        <f>+#REF!/1000</f>
        <v>#REF!</v>
      </c>
      <c r="D121" s="337" t="e">
        <f>+#REF!/1000</f>
        <v>#REF!</v>
      </c>
      <c r="E121" s="331" t="e">
        <f t="shared" si="7"/>
        <v>#REF!</v>
      </c>
      <c r="F121" s="332" t="e">
        <f t="shared" si="8"/>
        <v>#REF!</v>
      </c>
      <c r="I121" s="319"/>
      <c r="J121" s="316"/>
      <c r="K121" s="316"/>
      <c r="L121" s="316"/>
      <c r="M121" s="316"/>
      <c r="N121" s="316"/>
      <c r="O121" s="316"/>
      <c r="P121" s="316"/>
      <c r="Q121" s="316"/>
      <c r="R121" s="316"/>
    </row>
    <row r="122" spans="1:18" s="318" customFormat="1" ht="26.4" hidden="1" x14ac:dyDescent="0.25">
      <c r="A122" s="336" t="s">
        <v>440</v>
      </c>
      <c r="B122" s="337" t="e">
        <f>+#REF!/1000</f>
        <v>#REF!</v>
      </c>
      <c r="C122" s="337" t="e">
        <f>+#REF!/1000</f>
        <v>#REF!</v>
      </c>
      <c r="D122" s="337" t="e">
        <f>+#REF!/1000</f>
        <v>#REF!</v>
      </c>
      <c r="E122" s="331" t="e">
        <f t="shared" si="7"/>
        <v>#REF!</v>
      </c>
      <c r="F122" s="332" t="e">
        <f t="shared" si="8"/>
        <v>#REF!</v>
      </c>
      <c r="I122" s="319"/>
      <c r="J122" s="316"/>
      <c r="K122" s="316"/>
      <c r="L122" s="316"/>
      <c r="M122" s="316"/>
      <c r="N122" s="316"/>
      <c r="O122" s="316"/>
      <c r="P122" s="316"/>
      <c r="Q122" s="316"/>
      <c r="R122" s="316"/>
    </row>
    <row r="123" spans="1:18" s="318" customFormat="1" hidden="1" x14ac:dyDescent="0.25">
      <c r="A123" s="336" t="s">
        <v>441</v>
      </c>
      <c r="B123" s="337" t="e">
        <f>+#REF!/1000</f>
        <v>#REF!</v>
      </c>
      <c r="C123" s="337" t="e">
        <f>+#REF!/1000</f>
        <v>#REF!</v>
      </c>
      <c r="D123" s="337" t="e">
        <f>+#REF!/1000</f>
        <v>#REF!</v>
      </c>
      <c r="E123" s="331" t="e">
        <f t="shared" si="7"/>
        <v>#REF!</v>
      </c>
      <c r="F123" s="332" t="e">
        <f t="shared" si="8"/>
        <v>#REF!</v>
      </c>
      <c r="I123" s="319"/>
      <c r="J123" s="316"/>
      <c r="K123" s="316"/>
      <c r="L123" s="316"/>
      <c r="M123" s="316"/>
      <c r="N123" s="316"/>
      <c r="O123" s="316"/>
      <c r="P123" s="316"/>
      <c r="Q123" s="316"/>
      <c r="R123" s="316"/>
    </row>
    <row r="124" spans="1:18" s="318" customFormat="1" hidden="1" x14ac:dyDescent="0.25">
      <c r="A124" s="336" t="s">
        <v>443</v>
      </c>
      <c r="B124" s="337" t="e">
        <f>+#REF!/1000</f>
        <v>#REF!</v>
      </c>
      <c r="C124" s="337" t="e">
        <f>+#REF!/1000</f>
        <v>#REF!</v>
      </c>
      <c r="D124" s="337" t="e">
        <f>+#REF!/1000</f>
        <v>#REF!</v>
      </c>
      <c r="E124" s="331" t="e">
        <f t="shared" si="7"/>
        <v>#REF!</v>
      </c>
      <c r="F124" s="332" t="e">
        <f t="shared" si="8"/>
        <v>#REF!</v>
      </c>
      <c r="I124" s="319"/>
      <c r="J124" s="316"/>
      <c r="K124" s="316"/>
      <c r="L124" s="316"/>
      <c r="M124" s="316"/>
      <c r="N124" s="316"/>
      <c r="O124" s="316"/>
      <c r="P124" s="316"/>
      <c r="Q124" s="316"/>
      <c r="R124" s="316"/>
    </row>
    <row r="125" spans="1:18" s="318" customFormat="1" hidden="1" x14ac:dyDescent="0.25">
      <c r="A125" s="338" t="s">
        <v>35</v>
      </c>
      <c r="B125" s="337" t="e">
        <f>+#REF!/1000</f>
        <v>#REF!</v>
      </c>
      <c r="C125" s="337" t="e">
        <f>+#REF!/1000</f>
        <v>#REF!</v>
      </c>
      <c r="D125" s="337" t="e">
        <f>+#REF!/1000</f>
        <v>#REF!</v>
      </c>
      <c r="E125" s="331" t="e">
        <f t="shared" si="7"/>
        <v>#REF!</v>
      </c>
      <c r="F125" s="332" t="e">
        <f t="shared" si="8"/>
        <v>#REF!</v>
      </c>
      <c r="I125" s="319"/>
      <c r="J125" s="316"/>
      <c r="K125" s="316"/>
      <c r="L125" s="316"/>
      <c r="M125" s="316"/>
      <c r="N125" s="316"/>
      <c r="O125" s="316"/>
      <c r="P125" s="316"/>
      <c r="Q125" s="316"/>
      <c r="R125" s="316"/>
    </row>
    <row r="126" spans="1:18" s="318" customFormat="1" ht="39.6" hidden="1" x14ac:dyDescent="0.25">
      <c r="A126" s="327" t="s">
        <v>456</v>
      </c>
      <c r="B126" s="328" t="e">
        <f>+#REF!/1000</f>
        <v>#REF!</v>
      </c>
      <c r="C126" s="328" t="e">
        <f>+#REF!/1000</f>
        <v>#REF!</v>
      </c>
      <c r="D126" s="328" t="e">
        <f>+#REF!/1000</f>
        <v>#REF!</v>
      </c>
      <c r="E126" s="331" t="e">
        <f t="shared" si="7"/>
        <v>#REF!</v>
      </c>
      <c r="F126" s="332" t="e">
        <f t="shared" si="8"/>
        <v>#REF!</v>
      </c>
      <c r="I126" s="319"/>
      <c r="J126" s="316"/>
      <c r="K126" s="316"/>
      <c r="L126" s="316"/>
      <c r="M126" s="316"/>
      <c r="N126" s="316"/>
      <c r="O126" s="316"/>
      <c r="P126" s="316"/>
      <c r="Q126" s="316"/>
      <c r="R126" s="316"/>
    </row>
    <row r="127" spans="1:18" s="318" customFormat="1" hidden="1" x14ac:dyDescent="0.25">
      <c r="A127" s="336" t="s">
        <v>457</v>
      </c>
      <c r="B127" s="337" t="e">
        <f>+#REF!/1000</f>
        <v>#REF!</v>
      </c>
      <c r="C127" s="337" t="e">
        <f>+#REF!/1000</f>
        <v>#REF!</v>
      </c>
      <c r="D127" s="337" t="e">
        <f>+#REF!/1000</f>
        <v>#REF!</v>
      </c>
      <c r="E127" s="331" t="e">
        <f t="shared" si="7"/>
        <v>#REF!</v>
      </c>
      <c r="F127" s="332" t="e">
        <f t="shared" si="8"/>
        <v>#REF!</v>
      </c>
      <c r="I127" s="319"/>
      <c r="J127" s="316"/>
      <c r="K127" s="316"/>
      <c r="L127" s="316"/>
      <c r="M127" s="316"/>
      <c r="N127" s="316"/>
      <c r="O127" s="316"/>
      <c r="P127" s="316"/>
      <c r="Q127" s="316"/>
      <c r="R127" s="316"/>
    </row>
    <row r="128" spans="1:18" s="318" customFormat="1" ht="26.4" hidden="1" x14ac:dyDescent="0.25">
      <c r="A128" s="336" t="s">
        <v>458</v>
      </c>
      <c r="B128" s="337" t="e">
        <f>+#REF!/1000</f>
        <v>#REF!</v>
      </c>
      <c r="C128" s="337" t="e">
        <f>+#REF!/1000</f>
        <v>#REF!</v>
      </c>
      <c r="D128" s="337" t="e">
        <f>+#REF!/1000</f>
        <v>#REF!</v>
      </c>
      <c r="E128" s="331" t="e">
        <f t="shared" si="7"/>
        <v>#REF!</v>
      </c>
      <c r="F128" s="332" t="e">
        <f t="shared" si="8"/>
        <v>#REF!</v>
      </c>
      <c r="I128" s="319"/>
      <c r="J128" s="316"/>
      <c r="K128" s="316"/>
      <c r="L128" s="316"/>
      <c r="M128" s="316"/>
      <c r="N128" s="316"/>
      <c r="O128" s="316"/>
      <c r="P128" s="316"/>
      <c r="Q128" s="316"/>
      <c r="R128" s="316"/>
    </row>
    <row r="129" spans="1:18" s="318" customFormat="1" ht="52.8" hidden="1" x14ac:dyDescent="0.25">
      <c r="A129" s="336" t="s">
        <v>432</v>
      </c>
      <c r="B129" s="337" t="e">
        <f>+#REF!/1000</f>
        <v>#REF!</v>
      </c>
      <c r="C129" s="337" t="e">
        <f>+#REF!/1000</f>
        <v>#REF!</v>
      </c>
      <c r="D129" s="337" t="e">
        <f>+#REF!/1000</f>
        <v>#REF!</v>
      </c>
      <c r="E129" s="331" t="e">
        <f t="shared" si="7"/>
        <v>#REF!</v>
      </c>
      <c r="F129" s="332" t="e">
        <f t="shared" si="8"/>
        <v>#REF!</v>
      </c>
      <c r="I129" s="319"/>
      <c r="J129" s="316"/>
      <c r="K129" s="316"/>
      <c r="L129" s="316"/>
      <c r="M129" s="316"/>
      <c r="N129" s="316"/>
      <c r="O129" s="316"/>
      <c r="P129" s="316"/>
      <c r="Q129" s="316"/>
      <c r="R129" s="316"/>
    </row>
    <row r="130" spans="1:18" s="318" customFormat="1" ht="26.4" hidden="1" x14ac:dyDescent="0.25">
      <c r="A130" s="336" t="s">
        <v>433</v>
      </c>
      <c r="B130" s="337" t="e">
        <f>+#REF!/1000</f>
        <v>#REF!</v>
      </c>
      <c r="C130" s="337" t="e">
        <f>+#REF!/1000</f>
        <v>#REF!</v>
      </c>
      <c r="D130" s="337" t="e">
        <f>+#REF!/1000</f>
        <v>#REF!</v>
      </c>
      <c r="E130" s="331" t="e">
        <f t="shared" si="7"/>
        <v>#REF!</v>
      </c>
      <c r="F130" s="332" t="e">
        <f t="shared" si="8"/>
        <v>#REF!</v>
      </c>
      <c r="I130" s="319"/>
      <c r="J130" s="316"/>
      <c r="K130" s="316"/>
      <c r="L130" s="316"/>
      <c r="M130" s="316"/>
      <c r="N130" s="316"/>
      <c r="O130" s="316"/>
      <c r="P130" s="316"/>
      <c r="Q130" s="316"/>
      <c r="R130" s="316"/>
    </row>
    <row r="131" spans="1:18" s="318" customFormat="1" ht="26.4" hidden="1" x14ac:dyDescent="0.25">
      <c r="A131" s="336" t="s">
        <v>439</v>
      </c>
      <c r="B131" s="337" t="e">
        <f>+#REF!/1000</f>
        <v>#REF!</v>
      </c>
      <c r="C131" s="337" t="e">
        <f>+#REF!/1000</f>
        <v>#REF!</v>
      </c>
      <c r="D131" s="337" t="e">
        <f>+#REF!/1000</f>
        <v>#REF!</v>
      </c>
      <c r="E131" s="331" t="e">
        <f t="shared" si="7"/>
        <v>#REF!</v>
      </c>
      <c r="F131" s="332" t="e">
        <f t="shared" si="8"/>
        <v>#REF!</v>
      </c>
      <c r="I131" s="319"/>
      <c r="J131" s="316"/>
      <c r="K131" s="316"/>
      <c r="L131" s="316"/>
      <c r="M131" s="316"/>
      <c r="N131" s="316"/>
      <c r="O131" s="316"/>
      <c r="P131" s="316"/>
      <c r="Q131" s="316"/>
      <c r="R131" s="316"/>
    </row>
    <row r="132" spans="1:18" s="318" customFormat="1" ht="26.4" hidden="1" x14ac:dyDescent="0.25">
      <c r="A132" s="336" t="s">
        <v>440</v>
      </c>
      <c r="B132" s="337" t="e">
        <f>+#REF!/1000</f>
        <v>#REF!</v>
      </c>
      <c r="C132" s="337" t="e">
        <f>+#REF!/1000</f>
        <v>#REF!</v>
      </c>
      <c r="D132" s="337" t="e">
        <f>+#REF!/1000</f>
        <v>#REF!</v>
      </c>
      <c r="E132" s="331" t="e">
        <f t="shared" si="7"/>
        <v>#REF!</v>
      </c>
      <c r="F132" s="332" t="e">
        <f t="shared" si="8"/>
        <v>#REF!</v>
      </c>
      <c r="I132" s="319"/>
      <c r="J132" s="316"/>
      <c r="K132" s="316"/>
      <c r="L132" s="316"/>
      <c r="M132" s="316"/>
      <c r="N132" s="316"/>
      <c r="O132" s="316"/>
      <c r="P132" s="316"/>
      <c r="Q132" s="316"/>
      <c r="R132" s="316"/>
    </row>
    <row r="133" spans="1:18" s="318" customFormat="1" ht="26.4" hidden="1" x14ac:dyDescent="0.25">
      <c r="A133" s="336" t="s">
        <v>459</v>
      </c>
      <c r="B133" s="337" t="e">
        <f>+#REF!/1000</f>
        <v>#REF!</v>
      </c>
      <c r="C133" s="337" t="e">
        <f>+#REF!/1000</f>
        <v>#REF!</v>
      </c>
      <c r="D133" s="337" t="e">
        <f>+#REF!/1000</f>
        <v>#REF!</v>
      </c>
      <c r="E133" s="331" t="e">
        <f t="shared" si="7"/>
        <v>#REF!</v>
      </c>
      <c r="F133" s="332" t="e">
        <f t="shared" si="8"/>
        <v>#REF!</v>
      </c>
      <c r="I133" s="319"/>
      <c r="J133" s="316"/>
      <c r="K133" s="316"/>
      <c r="L133" s="316"/>
      <c r="M133" s="316"/>
      <c r="N133" s="316"/>
      <c r="O133" s="316"/>
      <c r="P133" s="316"/>
      <c r="Q133" s="316"/>
      <c r="R133" s="316"/>
    </row>
    <row r="134" spans="1:18" s="318" customFormat="1" ht="26.4" hidden="1" x14ac:dyDescent="0.25">
      <c r="A134" s="336" t="s">
        <v>460</v>
      </c>
      <c r="B134" s="337" t="e">
        <f>+#REF!/1000</f>
        <v>#REF!</v>
      </c>
      <c r="C134" s="337" t="e">
        <f>+#REF!/1000</f>
        <v>#REF!</v>
      </c>
      <c r="D134" s="337" t="e">
        <f>+#REF!/1000</f>
        <v>#REF!</v>
      </c>
      <c r="E134" s="331" t="e">
        <f t="shared" si="7"/>
        <v>#REF!</v>
      </c>
      <c r="F134" s="332" t="e">
        <f t="shared" si="8"/>
        <v>#REF!</v>
      </c>
      <c r="I134" s="319"/>
      <c r="J134" s="316"/>
      <c r="K134" s="316"/>
      <c r="L134" s="316"/>
      <c r="M134" s="316"/>
      <c r="N134" s="316"/>
      <c r="O134" s="316"/>
      <c r="P134" s="316"/>
      <c r="Q134" s="316"/>
      <c r="R134" s="316"/>
    </row>
    <row r="135" spans="1:18" s="318" customFormat="1" ht="52.8" hidden="1" x14ac:dyDescent="0.25">
      <c r="A135" s="336" t="s">
        <v>432</v>
      </c>
      <c r="B135" s="337" t="e">
        <f>+#REF!/1000</f>
        <v>#REF!</v>
      </c>
      <c r="C135" s="337" t="e">
        <f>+#REF!/1000</f>
        <v>#REF!</v>
      </c>
      <c r="D135" s="337" t="e">
        <f>+#REF!/1000</f>
        <v>#REF!</v>
      </c>
      <c r="E135" s="331" t="e">
        <f t="shared" si="7"/>
        <v>#REF!</v>
      </c>
      <c r="F135" s="332" t="e">
        <f t="shared" si="8"/>
        <v>#REF!</v>
      </c>
      <c r="I135" s="319"/>
      <c r="J135" s="316"/>
      <c r="K135" s="316"/>
      <c r="L135" s="316"/>
      <c r="M135" s="316"/>
      <c r="N135" s="316"/>
      <c r="O135" s="316"/>
      <c r="P135" s="316"/>
      <c r="Q135" s="316"/>
      <c r="R135" s="316"/>
    </row>
    <row r="136" spans="1:18" s="318" customFormat="1" ht="26.4" hidden="1" x14ac:dyDescent="0.25">
      <c r="A136" s="336" t="s">
        <v>433</v>
      </c>
      <c r="B136" s="337" t="e">
        <f>+#REF!/1000</f>
        <v>#REF!</v>
      </c>
      <c r="C136" s="337" t="e">
        <f>+#REF!/1000</f>
        <v>#REF!</v>
      </c>
      <c r="D136" s="337" t="e">
        <f>+#REF!/1000</f>
        <v>#REF!</v>
      </c>
      <c r="E136" s="331" t="e">
        <f t="shared" si="7"/>
        <v>#REF!</v>
      </c>
      <c r="F136" s="332" t="e">
        <f t="shared" si="8"/>
        <v>#REF!</v>
      </c>
      <c r="I136" s="319"/>
      <c r="J136" s="316"/>
      <c r="K136" s="316"/>
      <c r="L136" s="316"/>
      <c r="M136" s="316"/>
      <c r="N136" s="316"/>
      <c r="O136" s="316"/>
      <c r="P136" s="316"/>
      <c r="Q136" s="316"/>
      <c r="R136" s="316"/>
    </row>
    <row r="137" spans="1:18" s="318" customFormat="1" ht="26.4" hidden="1" x14ac:dyDescent="0.25">
      <c r="A137" s="336" t="s">
        <v>439</v>
      </c>
      <c r="B137" s="337" t="e">
        <f>+#REF!/1000</f>
        <v>#REF!</v>
      </c>
      <c r="C137" s="337" t="e">
        <f>+#REF!/1000</f>
        <v>#REF!</v>
      </c>
      <c r="D137" s="337" t="e">
        <f>+#REF!/1000</f>
        <v>#REF!</v>
      </c>
      <c r="E137" s="331" t="e">
        <f t="shared" si="7"/>
        <v>#REF!</v>
      </c>
      <c r="F137" s="332" t="e">
        <f t="shared" si="8"/>
        <v>#REF!</v>
      </c>
      <c r="I137" s="319"/>
      <c r="J137" s="316"/>
      <c r="K137" s="316"/>
      <c r="L137" s="316"/>
      <c r="M137" s="316"/>
      <c r="N137" s="316"/>
      <c r="O137" s="316"/>
      <c r="P137" s="316"/>
      <c r="Q137" s="316"/>
      <c r="R137" s="316"/>
    </row>
    <row r="138" spans="1:18" s="318" customFormat="1" ht="26.4" hidden="1" x14ac:dyDescent="0.25">
      <c r="A138" s="336" t="s">
        <v>440</v>
      </c>
      <c r="B138" s="337" t="e">
        <f>+#REF!/1000</f>
        <v>#REF!</v>
      </c>
      <c r="C138" s="337" t="e">
        <f>+#REF!/1000</f>
        <v>#REF!</v>
      </c>
      <c r="D138" s="337" t="e">
        <f>+#REF!/1000</f>
        <v>#REF!</v>
      </c>
      <c r="E138" s="331" t="e">
        <f t="shared" si="7"/>
        <v>#REF!</v>
      </c>
      <c r="F138" s="332" t="e">
        <f t="shared" si="8"/>
        <v>#REF!</v>
      </c>
      <c r="I138" s="319"/>
      <c r="J138" s="316"/>
      <c r="K138" s="316"/>
      <c r="L138" s="316"/>
      <c r="M138" s="316"/>
      <c r="N138" s="316"/>
      <c r="O138" s="316"/>
      <c r="P138" s="316"/>
      <c r="Q138" s="316"/>
      <c r="R138" s="316"/>
    </row>
    <row r="139" spans="1:18" s="318" customFormat="1" hidden="1" x14ac:dyDescent="0.25">
      <c r="A139" s="338" t="s">
        <v>35</v>
      </c>
      <c r="B139" s="337" t="e">
        <f>+#REF!/1000</f>
        <v>#REF!</v>
      </c>
      <c r="C139" s="337" t="e">
        <f>+#REF!/1000</f>
        <v>#REF!</v>
      </c>
      <c r="D139" s="337" t="e">
        <f>+#REF!/1000</f>
        <v>#REF!</v>
      </c>
      <c r="E139" s="331" t="e">
        <f t="shared" si="7"/>
        <v>#REF!</v>
      </c>
      <c r="F139" s="332" t="e">
        <f t="shared" si="8"/>
        <v>#REF!</v>
      </c>
      <c r="I139" s="319"/>
      <c r="J139" s="316"/>
      <c r="K139" s="316"/>
      <c r="L139" s="316"/>
      <c r="M139" s="316"/>
      <c r="N139" s="316"/>
      <c r="O139" s="316"/>
      <c r="P139" s="316"/>
      <c r="Q139" s="316"/>
      <c r="R139" s="316"/>
    </row>
    <row r="140" spans="1:18" s="318" customFormat="1" hidden="1" x14ac:dyDescent="0.25">
      <c r="A140" s="327" t="s">
        <v>461</v>
      </c>
      <c r="B140" s="328" t="e">
        <f>+#REF!/1000</f>
        <v>#REF!</v>
      </c>
      <c r="C140" s="328" t="e">
        <f>+#REF!/1000</f>
        <v>#REF!</v>
      </c>
      <c r="D140" s="328" t="e">
        <f>+#REF!/1000</f>
        <v>#REF!</v>
      </c>
      <c r="E140" s="331" t="e">
        <f t="shared" ref="E140:E186" si="9">D140/B140*100</f>
        <v>#REF!</v>
      </c>
      <c r="F140" s="332" t="e">
        <f t="shared" si="8"/>
        <v>#REF!</v>
      </c>
      <c r="I140" s="319"/>
      <c r="J140" s="316"/>
      <c r="K140" s="316"/>
      <c r="L140" s="316"/>
      <c r="M140" s="316"/>
      <c r="N140" s="316"/>
      <c r="O140" s="316"/>
      <c r="P140" s="316"/>
      <c r="Q140" s="316"/>
      <c r="R140" s="316"/>
    </row>
    <row r="141" spans="1:18" s="318" customFormat="1" hidden="1" x14ac:dyDescent="0.25">
      <c r="A141" s="336" t="s">
        <v>461</v>
      </c>
      <c r="B141" s="337" t="e">
        <f>+#REF!/1000</f>
        <v>#REF!</v>
      </c>
      <c r="C141" s="337" t="e">
        <f>+#REF!/1000</f>
        <v>#REF!</v>
      </c>
      <c r="D141" s="337" t="e">
        <f>+#REF!/1000</f>
        <v>#REF!</v>
      </c>
      <c r="E141" s="331" t="e">
        <f t="shared" si="9"/>
        <v>#REF!</v>
      </c>
      <c r="F141" s="332" t="e">
        <f t="shared" ref="F141:F186" si="10">D141/C141*100</f>
        <v>#REF!</v>
      </c>
      <c r="I141" s="319"/>
      <c r="J141" s="316"/>
      <c r="K141" s="316"/>
      <c r="L141" s="316"/>
      <c r="M141" s="316"/>
      <c r="N141" s="316"/>
      <c r="O141" s="316"/>
      <c r="P141" s="316"/>
      <c r="Q141" s="316"/>
      <c r="R141" s="316"/>
    </row>
    <row r="142" spans="1:18" s="318" customFormat="1" ht="52.8" hidden="1" x14ac:dyDescent="0.25">
      <c r="A142" s="336" t="s">
        <v>432</v>
      </c>
      <c r="B142" s="337" t="e">
        <f>+#REF!/1000</f>
        <v>#REF!</v>
      </c>
      <c r="C142" s="337" t="e">
        <f>+#REF!/1000</f>
        <v>#REF!</v>
      </c>
      <c r="D142" s="337" t="e">
        <f>+#REF!/1000</f>
        <v>#REF!</v>
      </c>
      <c r="E142" s="331" t="e">
        <f t="shared" si="9"/>
        <v>#REF!</v>
      </c>
      <c r="F142" s="332" t="e">
        <f t="shared" si="10"/>
        <v>#REF!</v>
      </c>
      <c r="I142" s="319"/>
      <c r="J142" s="316"/>
      <c r="K142" s="316"/>
      <c r="L142" s="316"/>
      <c r="M142" s="316"/>
      <c r="N142" s="316"/>
      <c r="O142" s="316"/>
      <c r="P142" s="316"/>
      <c r="Q142" s="316"/>
      <c r="R142" s="316"/>
    </row>
    <row r="143" spans="1:18" s="318" customFormat="1" hidden="1" x14ac:dyDescent="0.25">
      <c r="A143" s="336" t="s">
        <v>462</v>
      </c>
      <c r="B143" s="337" t="e">
        <f>+#REF!/1000</f>
        <v>#REF!</v>
      </c>
      <c r="C143" s="337" t="e">
        <f>+#REF!/1000</f>
        <v>#REF!</v>
      </c>
      <c r="D143" s="337" t="e">
        <f>+#REF!/1000</f>
        <v>#REF!</v>
      </c>
      <c r="E143" s="331" t="e">
        <f t="shared" si="9"/>
        <v>#REF!</v>
      </c>
      <c r="F143" s="332" t="e">
        <f t="shared" si="10"/>
        <v>#REF!</v>
      </c>
      <c r="I143" s="319"/>
      <c r="J143" s="316"/>
      <c r="K143" s="316"/>
      <c r="L143" s="316"/>
      <c r="M143" s="316"/>
      <c r="N143" s="316"/>
      <c r="O143" s="316"/>
      <c r="P143" s="316"/>
      <c r="Q143" s="316"/>
      <c r="R143" s="316"/>
    </row>
    <row r="144" spans="1:18" s="318" customFormat="1" ht="26.4" hidden="1" x14ac:dyDescent="0.25">
      <c r="A144" s="336" t="s">
        <v>433</v>
      </c>
      <c r="B144" s="337" t="e">
        <f>+#REF!/1000</f>
        <v>#REF!</v>
      </c>
      <c r="C144" s="337" t="e">
        <f>+#REF!/1000</f>
        <v>#REF!</v>
      </c>
      <c r="D144" s="337" t="e">
        <f>+#REF!/1000</f>
        <v>#REF!</v>
      </c>
      <c r="E144" s="331" t="e">
        <f t="shared" si="9"/>
        <v>#REF!</v>
      </c>
      <c r="F144" s="332" t="e">
        <f t="shared" si="10"/>
        <v>#REF!</v>
      </c>
      <c r="I144" s="319"/>
      <c r="J144" s="316"/>
      <c r="K144" s="316"/>
      <c r="L144" s="316"/>
      <c r="M144" s="316"/>
      <c r="N144" s="316"/>
      <c r="O144" s="316"/>
      <c r="P144" s="316"/>
      <c r="Q144" s="316"/>
      <c r="R144" s="316"/>
    </row>
    <row r="145" spans="1:18" s="318" customFormat="1" ht="26.4" hidden="1" x14ac:dyDescent="0.25">
      <c r="A145" s="336" t="s">
        <v>439</v>
      </c>
      <c r="B145" s="337" t="e">
        <f>+#REF!/1000</f>
        <v>#REF!</v>
      </c>
      <c r="C145" s="337" t="e">
        <f>+#REF!/1000</f>
        <v>#REF!</v>
      </c>
      <c r="D145" s="337" t="e">
        <f>+#REF!/1000</f>
        <v>#REF!</v>
      </c>
      <c r="E145" s="331" t="e">
        <f t="shared" si="9"/>
        <v>#REF!</v>
      </c>
      <c r="F145" s="332" t="e">
        <f t="shared" si="10"/>
        <v>#REF!</v>
      </c>
      <c r="I145" s="319"/>
      <c r="J145" s="316"/>
      <c r="K145" s="316"/>
      <c r="L145" s="316"/>
      <c r="M145" s="316"/>
      <c r="N145" s="316"/>
      <c r="O145" s="316"/>
      <c r="P145" s="316"/>
      <c r="Q145" s="316"/>
      <c r="R145" s="316"/>
    </row>
    <row r="146" spans="1:18" s="318" customFormat="1" ht="26.4" hidden="1" x14ac:dyDescent="0.25">
      <c r="A146" s="336" t="s">
        <v>440</v>
      </c>
      <c r="B146" s="337" t="e">
        <f>+#REF!/1000</f>
        <v>#REF!</v>
      </c>
      <c r="C146" s="337" t="e">
        <f>+#REF!/1000</f>
        <v>#REF!</v>
      </c>
      <c r="D146" s="337" t="e">
        <f>+#REF!/1000</f>
        <v>#REF!</v>
      </c>
      <c r="E146" s="331" t="e">
        <f t="shared" si="9"/>
        <v>#REF!</v>
      </c>
      <c r="F146" s="332" t="e">
        <f t="shared" si="10"/>
        <v>#REF!</v>
      </c>
      <c r="I146" s="319"/>
      <c r="J146" s="316"/>
      <c r="K146" s="316"/>
      <c r="L146" s="316"/>
      <c r="M146" s="316"/>
      <c r="N146" s="316"/>
      <c r="O146" s="316"/>
      <c r="P146" s="316"/>
      <c r="Q146" s="316"/>
      <c r="R146" s="316"/>
    </row>
    <row r="147" spans="1:18" s="318" customFormat="1" hidden="1" x14ac:dyDescent="0.25">
      <c r="A147" s="336" t="s">
        <v>463</v>
      </c>
      <c r="B147" s="337" t="e">
        <f>+#REF!/1000</f>
        <v>#REF!</v>
      </c>
      <c r="C147" s="337" t="e">
        <f>+#REF!/1000</f>
        <v>#REF!</v>
      </c>
      <c r="D147" s="337" t="e">
        <f>+#REF!/1000</f>
        <v>#REF!</v>
      </c>
      <c r="E147" s="331" t="e">
        <f t="shared" si="9"/>
        <v>#REF!</v>
      </c>
      <c r="F147" s="332" t="e">
        <f t="shared" si="10"/>
        <v>#REF!</v>
      </c>
      <c r="I147" s="319"/>
      <c r="J147" s="316"/>
      <c r="K147" s="316"/>
      <c r="L147" s="316"/>
      <c r="M147" s="316"/>
      <c r="N147" s="316"/>
      <c r="O147" s="316"/>
      <c r="P147" s="316"/>
      <c r="Q147" s="316"/>
      <c r="R147" s="316"/>
    </row>
    <row r="148" spans="1:18" s="318" customFormat="1" ht="26.4" hidden="1" x14ac:dyDescent="0.25">
      <c r="A148" s="336" t="s">
        <v>464</v>
      </c>
      <c r="B148" s="337" t="e">
        <f>+#REF!/1000</f>
        <v>#REF!</v>
      </c>
      <c r="C148" s="337" t="e">
        <f>+#REF!/1000</f>
        <v>#REF!</v>
      </c>
      <c r="D148" s="337" t="e">
        <f>+#REF!/1000</f>
        <v>#REF!</v>
      </c>
      <c r="E148" s="331" t="e">
        <f t="shared" si="9"/>
        <v>#REF!</v>
      </c>
      <c r="F148" s="332" t="e">
        <f t="shared" si="10"/>
        <v>#REF!</v>
      </c>
      <c r="I148" s="319"/>
      <c r="J148" s="316"/>
      <c r="K148" s="316"/>
      <c r="L148" s="316"/>
      <c r="M148" s="316"/>
      <c r="N148" s="316"/>
      <c r="O148" s="316"/>
      <c r="P148" s="316"/>
      <c r="Q148" s="316"/>
      <c r="R148" s="316"/>
    </row>
    <row r="149" spans="1:18" s="318" customFormat="1" hidden="1" x14ac:dyDescent="0.25">
      <c r="A149" s="330" t="s">
        <v>465</v>
      </c>
      <c r="B149" s="337" t="e">
        <f>+#REF!/1000</f>
        <v>#REF!</v>
      </c>
      <c r="C149" s="337" t="e">
        <f>+#REF!/1000</f>
        <v>#REF!</v>
      </c>
      <c r="D149" s="337" t="e">
        <f>+#REF!/1000</f>
        <v>#REF!</v>
      </c>
      <c r="E149" s="331" t="e">
        <f t="shared" si="9"/>
        <v>#REF!</v>
      </c>
      <c r="F149" s="332" t="e">
        <f t="shared" si="10"/>
        <v>#REF!</v>
      </c>
      <c r="I149" s="319"/>
      <c r="J149" s="316"/>
      <c r="K149" s="316"/>
      <c r="L149" s="316"/>
      <c r="M149" s="316"/>
      <c r="N149" s="316"/>
      <c r="O149" s="316"/>
      <c r="P149" s="316"/>
      <c r="Q149" s="316"/>
      <c r="R149" s="316"/>
    </row>
    <row r="150" spans="1:18" s="318" customFormat="1" hidden="1" x14ac:dyDescent="0.25">
      <c r="A150" s="336" t="s">
        <v>445</v>
      </c>
      <c r="B150" s="337" t="e">
        <f>+#REF!/1000</f>
        <v>#REF!</v>
      </c>
      <c r="C150" s="337" t="e">
        <f>+#REF!/1000</f>
        <v>#REF!</v>
      </c>
      <c r="D150" s="337" t="e">
        <f>+#REF!/1000</f>
        <v>#REF!</v>
      </c>
      <c r="E150" s="331" t="e">
        <f t="shared" si="9"/>
        <v>#REF!</v>
      </c>
      <c r="F150" s="332" t="e">
        <f t="shared" si="10"/>
        <v>#REF!</v>
      </c>
      <c r="I150" s="319"/>
      <c r="J150" s="316"/>
      <c r="K150" s="316"/>
      <c r="L150" s="316"/>
      <c r="M150" s="316"/>
      <c r="N150" s="316"/>
      <c r="O150" s="316"/>
      <c r="P150" s="316"/>
      <c r="Q150" s="316"/>
      <c r="R150" s="316"/>
    </row>
    <row r="151" spans="1:18" s="318" customFormat="1" hidden="1" x14ac:dyDescent="0.25">
      <c r="A151" s="336" t="s">
        <v>446</v>
      </c>
      <c r="B151" s="337" t="e">
        <f>+#REF!/1000</f>
        <v>#REF!</v>
      </c>
      <c r="C151" s="337" t="e">
        <f>+#REF!/1000</f>
        <v>#REF!</v>
      </c>
      <c r="D151" s="337" t="e">
        <f>+#REF!/1000</f>
        <v>#REF!</v>
      </c>
      <c r="E151" s="331" t="e">
        <f t="shared" si="9"/>
        <v>#REF!</v>
      </c>
      <c r="F151" s="332" t="e">
        <f t="shared" si="10"/>
        <v>#REF!</v>
      </c>
      <c r="I151" s="319"/>
      <c r="J151" s="316"/>
      <c r="K151" s="316"/>
      <c r="L151" s="316"/>
      <c r="M151" s="316"/>
      <c r="N151" s="316"/>
      <c r="O151" s="316"/>
      <c r="P151" s="316"/>
      <c r="Q151" s="316"/>
      <c r="R151" s="316"/>
    </row>
    <row r="152" spans="1:18" s="318" customFormat="1" ht="26.4" hidden="1" x14ac:dyDescent="0.25">
      <c r="A152" s="336" t="s">
        <v>466</v>
      </c>
      <c r="B152" s="337" t="e">
        <f>+#REF!/1000</f>
        <v>#REF!</v>
      </c>
      <c r="C152" s="337" t="e">
        <f>+#REF!/1000</f>
        <v>#REF!</v>
      </c>
      <c r="D152" s="337" t="e">
        <f>+#REF!/1000</f>
        <v>#REF!</v>
      </c>
      <c r="E152" s="331" t="e">
        <f t="shared" si="9"/>
        <v>#REF!</v>
      </c>
      <c r="F152" s="332" t="e">
        <f t="shared" si="10"/>
        <v>#REF!</v>
      </c>
      <c r="I152" s="319"/>
      <c r="J152" s="316"/>
      <c r="K152" s="316"/>
      <c r="L152" s="316"/>
      <c r="M152" s="316"/>
      <c r="N152" s="316"/>
      <c r="O152" s="316"/>
      <c r="P152" s="316"/>
      <c r="Q152" s="316"/>
      <c r="R152" s="316"/>
    </row>
    <row r="153" spans="1:18" s="318" customFormat="1" hidden="1" x14ac:dyDescent="0.25">
      <c r="A153" s="336" t="s">
        <v>467</v>
      </c>
      <c r="B153" s="337" t="e">
        <f>+#REF!/1000</f>
        <v>#REF!</v>
      </c>
      <c r="C153" s="337" t="e">
        <f>+#REF!/1000</f>
        <v>#REF!</v>
      </c>
      <c r="D153" s="337" t="e">
        <f>+#REF!/1000</f>
        <v>#REF!</v>
      </c>
      <c r="E153" s="331" t="e">
        <f t="shared" si="9"/>
        <v>#REF!</v>
      </c>
      <c r="F153" s="332" t="e">
        <f t="shared" si="10"/>
        <v>#REF!</v>
      </c>
      <c r="I153" s="319"/>
      <c r="J153" s="316"/>
      <c r="K153" s="316"/>
      <c r="L153" s="316"/>
      <c r="M153" s="316"/>
      <c r="N153" s="316"/>
      <c r="O153" s="316"/>
      <c r="P153" s="316"/>
      <c r="Q153" s="316"/>
      <c r="R153" s="316"/>
    </row>
    <row r="154" spans="1:18" s="318" customFormat="1" hidden="1" x14ac:dyDescent="0.25">
      <c r="A154" s="336" t="s">
        <v>468</v>
      </c>
      <c r="B154" s="337" t="e">
        <f>+#REF!/1000</f>
        <v>#REF!</v>
      </c>
      <c r="C154" s="337" t="e">
        <f>+#REF!/1000</f>
        <v>#REF!</v>
      </c>
      <c r="D154" s="337" t="e">
        <f>+#REF!/1000</f>
        <v>#REF!</v>
      </c>
      <c r="E154" s="331" t="e">
        <f t="shared" si="9"/>
        <v>#REF!</v>
      </c>
      <c r="F154" s="332" t="e">
        <f t="shared" si="10"/>
        <v>#REF!</v>
      </c>
      <c r="I154" s="319"/>
      <c r="J154" s="316"/>
      <c r="K154" s="316"/>
      <c r="L154" s="316"/>
      <c r="M154" s="316"/>
      <c r="N154" s="316"/>
      <c r="O154" s="316"/>
      <c r="P154" s="316"/>
      <c r="Q154" s="316"/>
      <c r="R154" s="316"/>
    </row>
    <row r="155" spans="1:18" s="318" customFormat="1" ht="26.4" hidden="1" x14ac:dyDescent="0.25">
      <c r="A155" s="336" t="s">
        <v>469</v>
      </c>
      <c r="B155" s="337" t="e">
        <f>+#REF!/1000</f>
        <v>#REF!</v>
      </c>
      <c r="C155" s="337" t="e">
        <f>+#REF!/1000</f>
        <v>#REF!</v>
      </c>
      <c r="D155" s="337" t="e">
        <f>+#REF!/1000</f>
        <v>#REF!</v>
      </c>
      <c r="E155" s="331" t="e">
        <f t="shared" si="9"/>
        <v>#REF!</v>
      </c>
      <c r="F155" s="332" t="e">
        <f t="shared" si="10"/>
        <v>#REF!</v>
      </c>
      <c r="I155" s="319"/>
      <c r="J155" s="316"/>
      <c r="K155" s="316"/>
      <c r="L155" s="316"/>
      <c r="M155" s="316"/>
      <c r="N155" s="316"/>
      <c r="O155" s="316"/>
      <c r="P155" s="316"/>
      <c r="Q155" s="316"/>
      <c r="R155" s="316"/>
    </row>
    <row r="156" spans="1:18" s="318" customFormat="1" hidden="1" x14ac:dyDescent="0.25">
      <c r="A156" s="336" t="s">
        <v>441</v>
      </c>
      <c r="B156" s="337" t="e">
        <f>+#REF!/1000</f>
        <v>#REF!</v>
      </c>
      <c r="C156" s="337" t="e">
        <f>+#REF!/1000</f>
        <v>#REF!</v>
      </c>
      <c r="D156" s="337" t="e">
        <f>+#REF!/1000</f>
        <v>#REF!</v>
      </c>
      <c r="E156" s="331" t="e">
        <f t="shared" si="9"/>
        <v>#REF!</v>
      </c>
      <c r="F156" s="332" t="e">
        <f t="shared" si="10"/>
        <v>#REF!</v>
      </c>
      <c r="I156" s="319"/>
      <c r="J156" s="316"/>
      <c r="K156" s="316"/>
      <c r="L156" s="316"/>
      <c r="M156" s="316"/>
      <c r="N156" s="316"/>
      <c r="O156" s="316"/>
      <c r="P156" s="316"/>
      <c r="Q156" s="316"/>
      <c r="R156" s="316"/>
    </row>
    <row r="157" spans="1:18" s="318" customFormat="1" hidden="1" x14ac:dyDescent="0.25">
      <c r="A157" s="336" t="s">
        <v>470</v>
      </c>
      <c r="B157" s="337" t="e">
        <f>+#REF!/1000</f>
        <v>#REF!</v>
      </c>
      <c r="C157" s="337" t="e">
        <f>+#REF!/1000</f>
        <v>#REF!</v>
      </c>
      <c r="D157" s="337" t="e">
        <f>+#REF!/1000</f>
        <v>#REF!</v>
      </c>
      <c r="E157" s="331" t="e">
        <f t="shared" si="9"/>
        <v>#REF!</v>
      </c>
      <c r="F157" s="332" t="e">
        <f t="shared" si="10"/>
        <v>#REF!</v>
      </c>
      <c r="I157" s="319"/>
      <c r="J157" s="316"/>
      <c r="K157" s="316"/>
      <c r="L157" s="316"/>
      <c r="M157" s="316"/>
      <c r="N157" s="316"/>
      <c r="O157" s="316"/>
      <c r="P157" s="316"/>
      <c r="Q157" s="316"/>
      <c r="R157" s="316"/>
    </row>
    <row r="158" spans="1:18" s="318" customFormat="1" hidden="1" x14ac:dyDescent="0.25">
      <c r="A158" s="335" t="s">
        <v>35</v>
      </c>
      <c r="B158" s="328" t="e">
        <f>+#REF!/1000</f>
        <v>#REF!</v>
      </c>
      <c r="C158" s="328" t="e">
        <f>+#REF!/1000</f>
        <v>#REF!</v>
      </c>
      <c r="D158" s="328" t="e">
        <f>+#REF!/1000</f>
        <v>#REF!</v>
      </c>
      <c r="E158" s="331" t="e">
        <f t="shared" si="9"/>
        <v>#REF!</v>
      </c>
      <c r="F158" s="332" t="e">
        <f t="shared" si="10"/>
        <v>#REF!</v>
      </c>
      <c r="I158" s="319"/>
      <c r="J158" s="316"/>
      <c r="K158" s="316"/>
      <c r="L158" s="316"/>
      <c r="M158" s="316"/>
      <c r="N158" s="316"/>
      <c r="O158" s="316"/>
      <c r="P158" s="316"/>
      <c r="Q158" s="316"/>
      <c r="R158" s="316"/>
    </row>
    <row r="159" spans="1:18" s="318" customFormat="1" hidden="1" x14ac:dyDescent="0.25">
      <c r="A159" s="327" t="s">
        <v>471</v>
      </c>
      <c r="B159" s="328" t="e">
        <f>+#REF!/1000</f>
        <v>#REF!</v>
      </c>
      <c r="C159" s="328" t="e">
        <f>+#REF!/1000</f>
        <v>#REF!</v>
      </c>
      <c r="D159" s="328" t="e">
        <f>+#REF!/1000</f>
        <v>#REF!</v>
      </c>
      <c r="E159" s="331" t="e">
        <f t="shared" si="9"/>
        <v>#REF!</v>
      </c>
      <c r="F159" s="332" t="e">
        <f t="shared" si="10"/>
        <v>#REF!</v>
      </c>
      <c r="I159" s="319"/>
      <c r="J159" s="316"/>
      <c r="K159" s="316"/>
      <c r="L159" s="316"/>
      <c r="M159" s="316"/>
      <c r="N159" s="316"/>
      <c r="O159" s="316"/>
      <c r="P159" s="316"/>
      <c r="Q159" s="316"/>
      <c r="R159" s="316"/>
    </row>
    <row r="160" spans="1:18" s="318" customFormat="1" ht="39.6" hidden="1" x14ac:dyDescent="0.25">
      <c r="A160" s="336" t="s">
        <v>472</v>
      </c>
      <c r="B160" s="337" t="e">
        <f>+#REF!/1000</f>
        <v>#REF!</v>
      </c>
      <c r="C160" s="337" t="e">
        <f>+#REF!/1000</f>
        <v>#REF!</v>
      </c>
      <c r="D160" s="337" t="e">
        <f>+#REF!/1000</f>
        <v>#REF!</v>
      </c>
      <c r="E160" s="331" t="e">
        <f t="shared" si="9"/>
        <v>#REF!</v>
      </c>
      <c r="F160" s="332" t="e">
        <f t="shared" si="10"/>
        <v>#REF!</v>
      </c>
      <c r="I160" s="319"/>
      <c r="J160" s="316"/>
      <c r="K160" s="316"/>
      <c r="L160" s="316"/>
      <c r="M160" s="316"/>
      <c r="N160" s="316"/>
      <c r="O160" s="316"/>
      <c r="P160" s="316"/>
      <c r="Q160" s="316"/>
      <c r="R160" s="316"/>
    </row>
    <row r="161" spans="1:18" s="318" customFormat="1" ht="26.4" hidden="1" x14ac:dyDescent="0.25">
      <c r="A161" s="336" t="s">
        <v>439</v>
      </c>
      <c r="B161" s="337" t="e">
        <f>+#REF!/1000</f>
        <v>#REF!</v>
      </c>
      <c r="C161" s="337" t="e">
        <f>+#REF!/1000</f>
        <v>#REF!</v>
      </c>
      <c r="D161" s="337" t="e">
        <f>+#REF!/1000</f>
        <v>#REF!</v>
      </c>
      <c r="E161" s="331" t="e">
        <f t="shared" si="9"/>
        <v>#REF!</v>
      </c>
      <c r="F161" s="332" t="e">
        <f t="shared" si="10"/>
        <v>#REF!</v>
      </c>
      <c r="I161" s="319"/>
      <c r="J161" s="316"/>
      <c r="K161" s="316"/>
      <c r="L161" s="316"/>
      <c r="M161" s="316"/>
      <c r="N161" s="316"/>
      <c r="O161" s="316"/>
      <c r="P161" s="316"/>
      <c r="Q161" s="316"/>
      <c r="R161" s="316"/>
    </row>
    <row r="162" spans="1:18" s="318" customFormat="1" ht="26.4" hidden="1" x14ac:dyDescent="0.25">
      <c r="A162" s="336" t="s">
        <v>440</v>
      </c>
      <c r="B162" s="337" t="e">
        <f>+#REF!/1000</f>
        <v>#REF!</v>
      </c>
      <c r="C162" s="337" t="e">
        <f>+#REF!/1000</f>
        <v>#REF!</v>
      </c>
      <c r="D162" s="337" t="e">
        <f>+#REF!/1000</f>
        <v>#REF!</v>
      </c>
      <c r="E162" s="331" t="e">
        <f t="shared" si="9"/>
        <v>#REF!</v>
      </c>
      <c r="F162" s="332" t="e">
        <f t="shared" si="10"/>
        <v>#REF!</v>
      </c>
      <c r="I162" s="319"/>
      <c r="J162" s="316"/>
      <c r="K162" s="316"/>
      <c r="L162" s="316"/>
      <c r="M162" s="316"/>
      <c r="N162" s="316"/>
      <c r="O162" s="316"/>
      <c r="P162" s="316"/>
      <c r="Q162" s="316"/>
      <c r="R162" s="316"/>
    </row>
    <row r="163" spans="1:18" s="318" customFormat="1" hidden="1" x14ac:dyDescent="0.25">
      <c r="A163" s="336" t="s">
        <v>441</v>
      </c>
      <c r="B163" s="337" t="e">
        <f>+#REF!/1000</f>
        <v>#REF!</v>
      </c>
      <c r="C163" s="337" t="e">
        <f>+#REF!/1000</f>
        <v>#REF!</v>
      </c>
      <c r="D163" s="337" t="e">
        <f>+#REF!/1000</f>
        <v>#REF!</v>
      </c>
      <c r="E163" s="331" t="e">
        <f t="shared" si="9"/>
        <v>#REF!</v>
      </c>
      <c r="F163" s="332" t="e">
        <f t="shared" si="10"/>
        <v>#REF!</v>
      </c>
      <c r="I163" s="319"/>
      <c r="J163" s="316"/>
      <c r="K163" s="316"/>
      <c r="L163" s="316"/>
      <c r="M163" s="316"/>
      <c r="N163" s="316"/>
      <c r="O163" s="316"/>
      <c r="P163" s="316"/>
      <c r="Q163" s="316"/>
      <c r="R163" s="316"/>
    </row>
    <row r="164" spans="1:18" s="318" customFormat="1" hidden="1" x14ac:dyDescent="0.25">
      <c r="A164" s="336" t="s">
        <v>470</v>
      </c>
      <c r="B164" s="337" t="e">
        <f>+#REF!/1000</f>
        <v>#REF!</v>
      </c>
      <c r="C164" s="337" t="e">
        <f>+#REF!/1000</f>
        <v>#REF!</v>
      </c>
      <c r="D164" s="337" t="e">
        <f>+#REF!/1000</f>
        <v>#REF!</v>
      </c>
      <c r="E164" s="331" t="e">
        <f t="shared" si="9"/>
        <v>#REF!</v>
      </c>
      <c r="F164" s="332" t="e">
        <f t="shared" si="10"/>
        <v>#REF!</v>
      </c>
      <c r="I164" s="319"/>
      <c r="J164" s="316"/>
      <c r="K164" s="316"/>
      <c r="L164" s="316"/>
      <c r="M164" s="316"/>
      <c r="N164" s="316"/>
      <c r="O164" s="316"/>
      <c r="P164" s="316"/>
      <c r="Q164" s="316"/>
      <c r="R164" s="316"/>
    </row>
    <row r="165" spans="1:18" s="318" customFormat="1" ht="79.2" hidden="1" x14ac:dyDescent="0.25">
      <c r="A165" s="336" t="s">
        <v>473</v>
      </c>
      <c r="B165" s="337" t="e">
        <f>+#REF!/1000</f>
        <v>#REF!</v>
      </c>
      <c r="C165" s="337" t="e">
        <f>+#REF!/1000</f>
        <v>#REF!</v>
      </c>
      <c r="D165" s="337" t="e">
        <f>+#REF!/1000</f>
        <v>#REF!</v>
      </c>
      <c r="E165" s="331" t="e">
        <f t="shared" si="9"/>
        <v>#REF!</v>
      </c>
      <c r="F165" s="332" t="e">
        <f t="shared" si="10"/>
        <v>#REF!</v>
      </c>
      <c r="I165" s="319"/>
      <c r="J165" s="316"/>
      <c r="K165" s="316"/>
      <c r="L165" s="316"/>
      <c r="M165" s="316"/>
      <c r="N165" s="316"/>
      <c r="O165" s="316"/>
      <c r="P165" s="316"/>
      <c r="Q165" s="316"/>
      <c r="R165" s="316"/>
    </row>
    <row r="166" spans="1:18" s="318" customFormat="1" hidden="1" x14ac:dyDescent="0.25">
      <c r="A166" s="336" t="s">
        <v>445</v>
      </c>
      <c r="B166" s="337" t="e">
        <f>+#REF!/1000</f>
        <v>#REF!</v>
      </c>
      <c r="C166" s="337" t="e">
        <f>+#REF!/1000</f>
        <v>#REF!</v>
      </c>
      <c r="D166" s="337" t="e">
        <f>+#REF!/1000</f>
        <v>#REF!</v>
      </c>
      <c r="E166" s="331" t="e">
        <f t="shared" si="9"/>
        <v>#REF!</v>
      </c>
      <c r="F166" s="332" t="e">
        <f t="shared" si="10"/>
        <v>#REF!</v>
      </c>
      <c r="I166" s="319"/>
      <c r="J166" s="316"/>
      <c r="K166" s="316"/>
      <c r="L166" s="316"/>
      <c r="M166" s="316"/>
      <c r="N166" s="316"/>
      <c r="O166" s="316"/>
      <c r="P166" s="316"/>
      <c r="Q166" s="316"/>
      <c r="R166" s="316"/>
    </row>
    <row r="167" spans="1:18" s="318" customFormat="1" hidden="1" x14ac:dyDescent="0.25">
      <c r="A167" s="336" t="s">
        <v>474</v>
      </c>
      <c r="B167" s="337" t="e">
        <f>+#REF!/1000</f>
        <v>#REF!</v>
      </c>
      <c r="C167" s="337" t="e">
        <f>+#REF!/1000</f>
        <v>#REF!</v>
      </c>
      <c r="D167" s="337" t="e">
        <f>+#REF!/1000</f>
        <v>#REF!</v>
      </c>
      <c r="E167" s="331" t="e">
        <f t="shared" si="9"/>
        <v>#REF!</v>
      </c>
      <c r="F167" s="332" t="e">
        <f t="shared" si="10"/>
        <v>#REF!</v>
      </c>
      <c r="I167" s="319"/>
      <c r="J167" s="316"/>
      <c r="K167" s="316"/>
      <c r="L167" s="316"/>
      <c r="M167" s="316"/>
      <c r="N167" s="316"/>
      <c r="O167" s="316"/>
      <c r="P167" s="316"/>
      <c r="Q167" s="316"/>
      <c r="R167" s="316"/>
    </row>
    <row r="168" spans="1:18" s="318" customFormat="1" hidden="1" x14ac:dyDescent="0.25">
      <c r="A168" s="338" t="s">
        <v>35</v>
      </c>
      <c r="B168" s="337" t="e">
        <f>+#REF!/1000</f>
        <v>#REF!</v>
      </c>
      <c r="C168" s="337" t="e">
        <f>+#REF!/1000</f>
        <v>#REF!</v>
      </c>
      <c r="D168" s="337" t="e">
        <f>+#REF!/1000</f>
        <v>#REF!</v>
      </c>
      <c r="E168" s="331" t="e">
        <f t="shared" si="9"/>
        <v>#REF!</v>
      </c>
      <c r="F168" s="332" t="e">
        <f t="shared" si="10"/>
        <v>#REF!</v>
      </c>
      <c r="I168" s="319"/>
      <c r="J168" s="316"/>
      <c r="K168" s="316"/>
      <c r="L168" s="316"/>
      <c r="M168" s="316"/>
      <c r="N168" s="316"/>
      <c r="O168" s="316"/>
      <c r="P168" s="316"/>
      <c r="Q168" s="316"/>
      <c r="R168" s="316"/>
    </row>
    <row r="169" spans="1:18" s="318" customFormat="1" ht="39.6" hidden="1" x14ac:dyDescent="0.25">
      <c r="A169" s="339" t="s">
        <v>475</v>
      </c>
      <c r="B169" s="328" t="e">
        <f>+#REF!/1000</f>
        <v>#REF!</v>
      </c>
      <c r="C169" s="328" t="e">
        <f>+#REF!/1000</f>
        <v>#REF!</v>
      </c>
      <c r="D169" s="328" t="e">
        <f>+#REF!/1000</f>
        <v>#REF!</v>
      </c>
      <c r="E169" s="331" t="e">
        <f t="shared" si="9"/>
        <v>#REF!</v>
      </c>
      <c r="F169" s="332" t="e">
        <f t="shared" si="10"/>
        <v>#REF!</v>
      </c>
      <c r="I169" s="319"/>
      <c r="J169" s="316"/>
      <c r="K169" s="316"/>
      <c r="L169" s="316"/>
      <c r="M169" s="316"/>
      <c r="N169" s="316"/>
      <c r="O169" s="316"/>
      <c r="P169" s="316"/>
      <c r="Q169" s="316"/>
      <c r="R169" s="316"/>
    </row>
    <row r="170" spans="1:18" s="318" customFormat="1" ht="52.8" hidden="1" x14ac:dyDescent="0.25">
      <c r="A170" s="336" t="s">
        <v>476</v>
      </c>
      <c r="B170" s="331" t="e">
        <f>+#REF!/1000</f>
        <v>#REF!</v>
      </c>
      <c r="C170" s="331" t="e">
        <f>+#REF!/1000</f>
        <v>#REF!</v>
      </c>
      <c r="D170" s="331" t="e">
        <f>+#REF!/1000</f>
        <v>#REF!</v>
      </c>
      <c r="E170" s="331" t="e">
        <f t="shared" si="9"/>
        <v>#REF!</v>
      </c>
      <c r="F170" s="332" t="e">
        <f t="shared" si="10"/>
        <v>#REF!</v>
      </c>
      <c r="I170" s="319"/>
      <c r="J170" s="316"/>
      <c r="K170" s="316"/>
      <c r="L170" s="316"/>
      <c r="M170" s="316"/>
      <c r="N170" s="316"/>
      <c r="O170" s="316"/>
      <c r="P170" s="316"/>
      <c r="Q170" s="316"/>
      <c r="R170" s="316"/>
    </row>
    <row r="171" spans="1:18" s="318" customFormat="1" ht="39.6" hidden="1" x14ac:dyDescent="0.25">
      <c r="A171" s="336" t="s">
        <v>477</v>
      </c>
      <c r="B171" s="331" t="e">
        <f>+#REF!/1000</f>
        <v>#REF!</v>
      </c>
      <c r="C171" s="331" t="e">
        <f>+#REF!/1000</f>
        <v>#REF!</v>
      </c>
      <c r="D171" s="331" t="e">
        <f>+#REF!/1000</f>
        <v>#REF!</v>
      </c>
      <c r="E171" s="331" t="e">
        <f t="shared" si="9"/>
        <v>#REF!</v>
      </c>
      <c r="F171" s="332" t="e">
        <f t="shared" si="10"/>
        <v>#REF!</v>
      </c>
      <c r="I171" s="319"/>
      <c r="J171" s="316"/>
      <c r="K171" s="316"/>
      <c r="L171" s="316"/>
      <c r="M171" s="316"/>
      <c r="N171" s="316"/>
      <c r="O171" s="316"/>
      <c r="P171" s="316"/>
      <c r="Q171" s="316"/>
      <c r="R171" s="316"/>
    </row>
    <row r="172" spans="1:18" s="318" customFormat="1" ht="26.4" hidden="1" x14ac:dyDescent="0.25">
      <c r="A172" s="336" t="s">
        <v>466</v>
      </c>
      <c r="B172" s="331" t="e">
        <f>+#REF!/1000</f>
        <v>#REF!</v>
      </c>
      <c r="C172" s="331" t="e">
        <f>+#REF!/1000</f>
        <v>#REF!</v>
      </c>
      <c r="D172" s="331" t="e">
        <f>+#REF!/1000</f>
        <v>#REF!</v>
      </c>
      <c r="E172" s="331" t="e">
        <f t="shared" si="9"/>
        <v>#REF!</v>
      </c>
      <c r="F172" s="332" t="e">
        <f t="shared" si="10"/>
        <v>#REF!</v>
      </c>
      <c r="I172" s="319"/>
      <c r="J172" s="316"/>
      <c r="K172" s="316"/>
      <c r="L172" s="316"/>
      <c r="M172" s="316"/>
      <c r="N172" s="316"/>
      <c r="O172" s="316"/>
      <c r="P172" s="316"/>
      <c r="Q172" s="316"/>
      <c r="R172" s="316"/>
    </row>
    <row r="173" spans="1:18" s="318" customFormat="1" hidden="1" x14ac:dyDescent="0.25">
      <c r="A173" s="336" t="s">
        <v>467</v>
      </c>
      <c r="B173" s="331" t="e">
        <f>+#REF!/1000</f>
        <v>#REF!</v>
      </c>
      <c r="C173" s="331" t="e">
        <f>+#REF!/1000</f>
        <v>#REF!</v>
      </c>
      <c r="D173" s="331" t="e">
        <f>+#REF!/1000</f>
        <v>#REF!</v>
      </c>
      <c r="E173" s="331" t="e">
        <f t="shared" si="9"/>
        <v>#REF!</v>
      </c>
      <c r="F173" s="332" t="e">
        <f t="shared" si="10"/>
        <v>#REF!</v>
      </c>
      <c r="I173" s="319"/>
      <c r="J173" s="316"/>
      <c r="K173" s="316"/>
      <c r="L173" s="316"/>
      <c r="M173" s="316"/>
      <c r="N173" s="316"/>
      <c r="O173" s="316"/>
      <c r="P173" s="316"/>
      <c r="Q173" s="316"/>
      <c r="R173" s="316"/>
    </row>
    <row r="174" spans="1:18" s="318" customFormat="1" hidden="1" x14ac:dyDescent="0.25">
      <c r="A174" s="336" t="s">
        <v>468</v>
      </c>
      <c r="B174" s="331" t="e">
        <f>+#REF!/1000</f>
        <v>#REF!</v>
      </c>
      <c r="C174" s="331" t="e">
        <f>+#REF!/1000</f>
        <v>#REF!</v>
      </c>
      <c r="D174" s="331" t="e">
        <f>+#REF!/1000</f>
        <v>#REF!</v>
      </c>
      <c r="E174" s="331" t="e">
        <f t="shared" si="9"/>
        <v>#REF!</v>
      </c>
      <c r="F174" s="332" t="e">
        <f t="shared" si="10"/>
        <v>#REF!</v>
      </c>
      <c r="I174" s="319"/>
      <c r="J174" s="316"/>
      <c r="K174" s="316"/>
      <c r="L174" s="316"/>
      <c r="M174" s="316"/>
      <c r="N174" s="316"/>
      <c r="O174" s="316"/>
      <c r="P174" s="316"/>
      <c r="Q174" s="316"/>
      <c r="R174" s="316"/>
    </row>
    <row r="175" spans="1:18" s="318" customFormat="1" ht="92.4" hidden="1" x14ac:dyDescent="0.25">
      <c r="A175" s="340" t="s">
        <v>478</v>
      </c>
      <c r="B175" s="337" t="e">
        <f>+#REF!/1000</f>
        <v>#REF!</v>
      </c>
      <c r="C175" s="337" t="e">
        <f>+#REF!/1000</f>
        <v>#REF!</v>
      </c>
      <c r="D175" s="337" t="e">
        <f>+#REF!/1000</f>
        <v>#REF!</v>
      </c>
      <c r="E175" s="331" t="e">
        <f t="shared" si="9"/>
        <v>#REF!</v>
      </c>
      <c r="F175" s="332" t="e">
        <f t="shared" si="10"/>
        <v>#REF!</v>
      </c>
      <c r="I175" s="319"/>
      <c r="J175" s="316"/>
      <c r="K175" s="316"/>
      <c r="L175" s="316"/>
      <c r="M175" s="316"/>
      <c r="N175" s="316"/>
      <c r="O175" s="316"/>
      <c r="P175" s="316"/>
      <c r="Q175" s="316"/>
      <c r="R175" s="316"/>
    </row>
    <row r="176" spans="1:18" s="318" customFormat="1" ht="92.4" hidden="1" x14ac:dyDescent="0.25">
      <c r="A176" s="336" t="s">
        <v>479</v>
      </c>
      <c r="B176" s="337" t="e">
        <f>+#REF!/1000</f>
        <v>#REF!</v>
      </c>
      <c r="C176" s="337" t="e">
        <f>+#REF!/1000</f>
        <v>#REF!</v>
      </c>
      <c r="D176" s="337" t="e">
        <f>+#REF!/1000</f>
        <v>#REF!</v>
      </c>
      <c r="E176" s="331" t="e">
        <f t="shared" si="9"/>
        <v>#REF!</v>
      </c>
      <c r="F176" s="332" t="e">
        <f t="shared" si="10"/>
        <v>#REF!</v>
      </c>
      <c r="I176" s="319"/>
      <c r="J176" s="316"/>
      <c r="K176" s="316"/>
      <c r="L176" s="316"/>
      <c r="M176" s="316"/>
      <c r="N176" s="316"/>
      <c r="O176" s="316"/>
      <c r="P176" s="316"/>
      <c r="Q176" s="316"/>
      <c r="R176" s="316"/>
    </row>
    <row r="177" spans="1:18" s="318" customFormat="1" ht="26.4" hidden="1" x14ac:dyDescent="0.25">
      <c r="A177" s="336" t="s">
        <v>466</v>
      </c>
      <c r="B177" s="337" t="e">
        <f>+#REF!/1000</f>
        <v>#REF!</v>
      </c>
      <c r="C177" s="337" t="e">
        <f>+#REF!/1000</f>
        <v>#REF!</v>
      </c>
      <c r="D177" s="337" t="e">
        <f>+#REF!/1000</f>
        <v>#REF!</v>
      </c>
      <c r="E177" s="331" t="e">
        <f t="shared" si="9"/>
        <v>#REF!</v>
      </c>
      <c r="F177" s="332" t="e">
        <f t="shared" si="10"/>
        <v>#REF!</v>
      </c>
      <c r="I177" s="319"/>
      <c r="J177" s="316"/>
      <c r="K177" s="316"/>
      <c r="L177" s="316"/>
      <c r="M177" s="316"/>
      <c r="N177" s="316"/>
      <c r="O177" s="316"/>
      <c r="P177" s="316"/>
      <c r="Q177" s="316"/>
      <c r="R177" s="316"/>
    </row>
    <row r="178" spans="1:18" s="318" customFormat="1" hidden="1" x14ac:dyDescent="0.25">
      <c r="A178" s="336" t="s">
        <v>467</v>
      </c>
      <c r="B178" s="331" t="e">
        <f>+#REF!/1000</f>
        <v>#REF!</v>
      </c>
      <c r="C178" s="331" t="e">
        <f>+#REF!/1000</f>
        <v>#REF!</v>
      </c>
      <c r="D178" s="331" t="e">
        <f>+#REF!/1000</f>
        <v>#REF!</v>
      </c>
      <c r="E178" s="331" t="e">
        <f t="shared" si="9"/>
        <v>#REF!</v>
      </c>
      <c r="F178" s="332" t="e">
        <f t="shared" si="10"/>
        <v>#REF!</v>
      </c>
      <c r="I178" s="319"/>
      <c r="J178" s="316"/>
      <c r="K178" s="316"/>
      <c r="L178" s="316"/>
      <c r="M178" s="316"/>
      <c r="N178" s="316"/>
      <c r="O178" s="316"/>
      <c r="P178" s="316"/>
      <c r="Q178" s="316"/>
      <c r="R178" s="316"/>
    </row>
    <row r="179" spans="1:18" s="318" customFormat="1" hidden="1" x14ac:dyDescent="0.25">
      <c r="A179" s="330" t="s">
        <v>468</v>
      </c>
      <c r="B179" s="331" t="e">
        <f>+#REF!/1000</f>
        <v>#REF!</v>
      </c>
      <c r="C179" s="331" t="e">
        <f>+#REF!/1000</f>
        <v>#REF!</v>
      </c>
      <c r="D179" s="331" t="e">
        <f>+#REF!/1000</f>
        <v>#REF!</v>
      </c>
      <c r="E179" s="331" t="e">
        <f t="shared" si="9"/>
        <v>#REF!</v>
      </c>
      <c r="F179" s="332" t="e">
        <f t="shared" si="10"/>
        <v>#REF!</v>
      </c>
      <c r="I179" s="319"/>
      <c r="J179" s="316"/>
      <c r="K179" s="316"/>
      <c r="L179" s="316"/>
      <c r="M179" s="316"/>
      <c r="N179" s="316"/>
      <c r="O179" s="316"/>
      <c r="P179" s="316"/>
      <c r="Q179" s="316"/>
      <c r="R179" s="316"/>
    </row>
    <row r="180" spans="1:18" s="318" customFormat="1" hidden="1" x14ac:dyDescent="0.25">
      <c r="A180" s="335" t="s">
        <v>35</v>
      </c>
      <c r="B180" s="328" t="e">
        <f>+#REF!/1000</f>
        <v>#REF!</v>
      </c>
      <c r="C180" s="328" t="e">
        <f>+#REF!/1000</f>
        <v>#REF!</v>
      </c>
      <c r="D180" s="328" t="e">
        <f>+#REF!/1000</f>
        <v>#REF!</v>
      </c>
      <c r="E180" s="331" t="e">
        <f t="shared" si="9"/>
        <v>#REF!</v>
      </c>
      <c r="F180" s="332" t="e">
        <f t="shared" si="10"/>
        <v>#REF!</v>
      </c>
      <c r="I180" s="319"/>
      <c r="J180" s="316"/>
      <c r="K180" s="316"/>
      <c r="L180" s="316"/>
      <c r="M180" s="316"/>
      <c r="N180" s="316"/>
      <c r="O180" s="316"/>
      <c r="P180" s="316"/>
      <c r="Q180" s="316"/>
      <c r="R180" s="316"/>
    </row>
    <row r="181" spans="1:18" s="318" customFormat="1" ht="66" hidden="1" x14ac:dyDescent="0.25">
      <c r="A181" s="327" t="s">
        <v>480</v>
      </c>
      <c r="B181" s="328" t="e">
        <f>+#REF!/1000</f>
        <v>#REF!</v>
      </c>
      <c r="C181" s="328" t="e">
        <f>+#REF!/1000</f>
        <v>#REF!</v>
      </c>
      <c r="D181" s="328" t="e">
        <f>+#REF!/1000</f>
        <v>#REF!</v>
      </c>
      <c r="E181" s="331" t="e">
        <f t="shared" si="9"/>
        <v>#REF!</v>
      </c>
      <c r="F181" s="332" t="e">
        <f t="shared" si="10"/>
        <v>#REF!</v>
      </c>
      <c r="I181" s="319"/>
      <c r="J181" s="316"/>
      <c r="K181" s="316"/>
      <c r="L181" s="316"/>
      <c r="M181" s="316"/>
      <c r="N181" s="316"/>
      <c r="O181" s="316"/>
      <c r="P181" s="316"/>
      <c r="Q181" s="316"/>
      <c r="R181" s="316"/>
    </row>
    <row r="182" spans="1:18" s="318" customFormat="1" ht="66" hidden="1" x14ac:dyDescent="0.25">
      <c r="A182" s="336" t="s">
        <v>480</v>
      </c>
      <c r="B182" s="337" t="e">
        <f>+#REF!/1000</f>
        <v>#REF!</v>
      </c>
      <c r="C182" s="337" t="e">
        <f>+#REF!/1000</f>
        <v>#REF!</v>
      </c>
      <c r="D182" s="337" t="e">
        <f>+#REF!/1000</f>
        <v>#REF!</v>
      </c>
      <c r="E182" s="331" t="e">
        <f t="shared" si="9"/>
        <v>#REF!</v>
      </c>
      <c r="F182" s="332" t="e">
        <f t="shared" si="10"/>
        <v>#REF!</v>
      </c>
      <c r="I182" s="319"/>
      <c r="J182" s="316"/>
      <c r="K182" s="316"/>
      <c r="L182" s="316"/>
      <c r="M182" s="316"/>
      <c r="N182" s="316"/>
      <c r="O182" s="316"/>
      <c r="P182" s="316"/>
      <c r="Q182" s="316"/>
      <c r="R182" s="316"/>
    </row>
    <row r="183" spans="1:18" s="318" customFormat="1" hidden="1" x14ac:dyDescent="0.25">
      <c r="A183" s="336" t="s">
        <v>441</v>
      </c>
      <c r="B183" s="337" t="e">
        <f>+#REF!/1000</f>
        <v>#REF!</v>
      </c>
      <c r="C183" s="337" t="e">
        <f>+#REF!/1000</f>
        <v>#REF!</v>
      </c>
      <c r="D183" s="337" t="e">
        <f>+#REF!/1000</f>
        <v>#REF!</v>
      </c>
      <c r="E183" s="331" t="e">
        <f t="shared" si="9"/>
        <v>#REF!</v>
      </c>
      <c r="F183" s="332" t="e">
        <f t="shared" si="10"/>
        <v>#REF!</v>
      </c>
      <c r="I183" s="319"/>
      <c r="J183" s="316"/>
      <c r="K183" s="316"/>
      <c r="L183" s="316"/>
      <c r="M183" s="316"/>
      <c r="N183" s="316"/>
      <c r="O183" s="316"/>
      <c r="P183" s="316"/>
      <c r="Q183" s="316"/>
      <c r="R183" s="316"/>
    </row>
    <row r="184" spans="1:18" s="318" customFormat="1" hidden="1" x14ac:dyDescent="0.25">
      <c r="A184" s="336" t="s">
        <v>470</v>
      </c>
      <c r="B184" s="337" t="e">
        <f>+#REF!/1000</f>
        <v>#REF!</v>
      </c>
      <c r="C184" s="337" t="e">
        <f>+#REF!/1000</f>
        <v>#REF!</v>
      </c>
      <c r="D184" s="337" t="e">
        <f>+#REF!/1000</f>
        <v>#REF!</v>
      </c>
      <c r="E184" s="331" t="e">
        <f t="shared" si="9"/>
        <v>#REF!</v>
      </c>
      <c r="F184" s="332" t="e">
        <f t="shared" si="10"/>
        <v>#REF!</v>
      </c>
      <c r="I184" s="319"/>
      <c r="J184" s="316"/>
      <c r="K184" s="316"/>
      <c r="L184" s="316"/>
      <c r="M184" s="316"/>
      <c r="N184" s="316"/>
      <c r="O184" s="316"/>
      <c r="P184" s="316"/>
      <c r="Q184" s="316"/>
      <c r="R184" s="316"/>
    </row>
    <row r="185" spans="1:18" s="318" customFormat="1" hidden="1" x14ac:dyDescent="0.25">
      <c r="A185" s="335" t="s">
        <v>35</v>
      </c>
      <c r="B185" s="328" t="e">
        <f>+#REF!/1000</f>
        <v>#REF!</v>
      </c>
      <c r="C185" s="328" t="e">
        <f>+#REF!/1000</f>
        <v>#REF!</v>
      </c>
      <c r="D185" s="328" t="e">
        <f>+#REF!/1000</f>
        <v>#REF!</v>
      </c>
      <c r="E185" s="331" t="e">
        <f t="shared" si="9"/>
        <v>#REF!</v>
      </c>
      <c r="F185" s="332" t="e">
        <f t="shared" si="10"/>
        <v>#REF!</v>
      </c>
      <c r="I185" s="319"/>
      <c r="J185" s="316"/>
      <c r="K185" s="316"/>
      <c r="L185" s="316"/>
      <c r="M185" s="316"/>
      <c r="N185" s="316"/>
      <c r="O185" s="316"/>
      <c r="P185" s="316"/>
      <c r="Q185" s="316"/>
      <c r="R185" s="316"/>
    </row>
    <row r="186" spans="1:18" s="318" customFormat="1" ht="13.8" thickBot="1" x14ac:dyDescent="0.3">
      <c r="A186" s="341" t="s">
        <v>301</v>
      </c>
      <c r="B186" s="342">
        <f>B9+B34+B38</f>
        <v>66783.173699999999</v>
      </c>
      <c r="C186" s="342">
        <f t="shared" ref="C186:D186" si="11">C9+C34+C38</f>
        <v>34430.799199999994</v>
      </c>
      <c r="D186" s="342">
        <f t="shared" si="11"/>
        <v>33783.129800000002</v>
      </c>
      <c r="E186" s="342">
        <f t="shared" si="9"/>
        <v>50.586289821683039</v>
      </c>
      <c r="F186" s="343">
        <f t="shared" si="10"/>
        <v>98.118924291481463</v>
      </c>
      <c r="I186" s="319"/>
      <c r="J186" s="316"/>
      <c r="K186" s="316"/>
      <c r="L186" s="316"/>
      <c r="M186" s="316"/>
      <c r="N186" s="316"/>
      <c r="O186" s="316"/>
      <c r="P186" s="316"/>
      <c r="Q186" s="316"/>
      <c r="R186" s="316"/>
    </row>
    <row r="187" spans="1:18" s="318" customFormat="1" ht="13.8" thickTop="1" x14ac:dyDescent="0.25">
      <c r="A187" s="316"/>
      <c r="B187" s="316"/>
      <c r="C187" s="316"/>
      <c r="D187" s="316"/>
      <c r="E187" s="316"/>
      <c r="F187" s="316"/>
      <c r="I187" s="319"/>
      <c r="J187" s="316"/>
      <c r="K187" s="316"/>
      <c r="L187" s="316"/>
      <c r="M187" s="316"/>
      <c r="N187" s="316"/>
      <c r="O187" s="316"/>
      <c r="P187" s="316"/>
      <c r="Q187" s="316"/>
      <c r="R187" s="316"/>
    </row>
    <row r="188" spans="1:18" s="318" customFormat="1" x14ac:dyDescent="0.25">
      <c r="A188" s="316"/>
      <c r="B188" s="316"/>
      <c r="C188" s="316"/>
      <c r="D188" s="316"/>
      <c r="E188" s="316"/>
      <c r="F188" s="316"/>
      <c r="I188" s="319"/>
      <c r="J188" s="316"/>
      <c r="K188" s="316"/>
      <c r="L188" s="316"/>
      <c r="M188" s="316"/>
      <c r="N188" s="316"/>
      <c r="O188" s="316"/>
      <c r="P188" s="316"/>
      <c r="Q188" s="316"/>
      <c r="R188" s="316"/>
    </row>
    <row r="189" spans="1:18" s="318" customFormat="1" x14ac:dyDescent="0.25">
      <c r="A189" s="316"/>
      <c r="B189" s="316"/>
      <c r="C189" s="316"/>
      <c r="D189" s="316"/>
      <c r="E189" s="316"/>
      <c r="F189" s="316"/>
      <c r="I189" s="319"/>
      <c r="J189" s="316"/>
      <c r="K189" s="316"/>
      <c r="L189" s="316"/>
      <c r="M189" s="316"/>
      <c r="N189" s="316"/>
      <c r="O189" s="316"/>
      <c r="P189" s="316"/>
      <c r="Q189" s="316"/>
      <c r="R189" s="316"/>
    </row>
    <row r="190" spans="1:18" s="318" customFormat="1" x14ac:dyDescent="0.25">
      <c r="A190" s="316"/>
      <c r="B190" s="316"/>
      <c r="C190" s="316"/>
      <c r="D190" s="316"/>
      <c r="E190" s="316"/>
      <c r="F190" s="316"/>
      <c r="I190" s="319"/>
      <c r="J190" s="316"/>
      <c r="K190" s="316"/>
      <c r="L190" s="316"/>
      <c r="M190" s="316"/>
      <c r="N190" s="316"/>
      <c r="O190" s="316"/>
      <c r="P190" s="316"/>
      <c r="Q190" s="316"/>
      <c r="R190" s="316"/>
    </row>
    <row r="199" ht="41.25" customHeight="1" x14ac:dyDescent="0.25"/>
    <row r="200" ht="41.25" customHeight="1" x14ac:dyDescent="0.25"/>
    <row r="201" ht="41.25" customHeight="1" x14ac:dyDescent="0.25"/>
  </sheetData>
  <mergeCells count="6">
    <mergeCell ref="A3:F3"/>
    <mergeCell ref="A6:A7"/>
    <mergeCell ref="B6:B7"/>
    <mergeCell ref="C6:C7"/>
    <mergeCell ref="D6:D7"/>
    <mergeCell ref="E6:F6"/>
  </mergeCells>
  <pageMargins left="0.70866141732283472" right="0.39370078740157483" top="0.59055118110236227" bottom="0.59055118110236227" header="0.31496062992125984" footer="0.31496062992125984"/>
  <pageSetup paperSize="9" scale="78" fitToHeight="0" orientation="portrait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44"/>
  <sheetViews>
    <sheetView zoomScale="115" zoomScaleNormal="11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8" sqref="E8"/>
    </sheetView>
  </sheetViews>
  <sheetFormatPr defaultColWidth="9.109375" defaultRowHeight="13.2" x14ac:dyDescent="0.25"/>
  <cols>
    <col min="1" max="1" width="21.88671875" style="295" bestFit="1" customWidth="1"/>
    <col min="2" max="2" width="11.33203125" style="296" bestFit="1" customWidth="1"/>
    <col min="3" max="3" width="11.44140625" style="296" customWidth="1"/>
    <col min="4" max="4" width="11.21875" style="296" bestFit="1" customWidth="1"/>
    <col min="5" max="5" width="10.33203125" style="296" bestFit="1" customWidth="1"/>
    <col min="6" max="7" width="12.33203125" style="296" bestFit="1" customWidth="1"/>
    <col min="8" max="8" width="6.33203125" style="296" bestFit="1" customWidth="1"/>
    <col min="9" max="9" width="8.33203125" style="296" bestFit="1" customWidth="1"/>
    <col min="10" max="11" width="12.33203125" style="296" bestFit="1" customWidth="1"/>
    <col min="12" max="12" width="7.33203125" style="296" bestFit="1" customWidth="1"/>
    <col min="13" max="13" width="8.33203125" style="296" customWidth="1"/>
    <col min="14" max="16384" width="9.109375" style="296"/>
  </cols>
  <sheetData>
    <row r="1" spans="1:13" ht="12.75" customHeight="1" x14ac:dyDescent="0.25">
      <c r="L1" s="264"/>
      <c r="M1" s="301" t="s">
        <v>486</v>
      </c>
    </row>
    <row r="3" spans="1:13" s="295" customFormat="1" ht="34.5" customHeight="1" x14ac:dyDescent="0.25">
      <c r="A3" s="384" t="s">
        <v>487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</row>
    <row r="4" spans="1:13" s="295" customFormat="1" ht="13.8" thickBot="1" x14ac:dyDescent="0.3"/>
    <row r="5" spans="1:13" s="256" customFormat="1" ht="13.5" customHeight="1" thickTop="1" x14ac:dyDescent="0.25">
      <c r="A5" s="376" t="s">
        <v>350</v>
      </c>
      <c r="B5" s="380" t="s">
        <v>351</v>
      </c>
      <c r="C5" s="380"/>
      <c r="D5" s="380"/>
      <c r="E5" s="380"/>
      <c r="F5" s="380" t="s">
        <v>294</v>
      </c>
      <c r="G5" s="380"/>
      <c r="H5" s="380"/>
      <c r="I5" s="380"/>
      <c r="J5" s="380" t="s">
        <v>295</v>
      </c>
      <c r="K5" s="380"/>
      <c r="L5" s="380"/>
      <c r="M5" s="381"/>
    </row>
    <row r="6" spans="1:13" s="256" customFormat="1" ht="37.5" customHeight="1" x14ac:dyDescent="0.25">
      <c r="A6" s="377"/>
      <c r="B6" s="374" t="s">
        <v>352</v>
      </c>
      <c r="C6" s="284" t="s">
        <v>13</v>
      </c>
      <c r="D6" s="374" t="s">
        <v>353</v>
      </c>
      <c r="E6" s="374"/>
      <c r="F6" s="374" t="s">
        <v>354</v>
      </c>
      <c r="G6" s="374"/>
      <c r="H6" s="374" t="s">
        <v>355</v>
      </c>
      <c r="I6" s="374"/>
      <c r="J6" s="374" t="s">
        <v>354</v>
      </c>
      <c r="K6" s="374"/>
      <c r="L6" s="374" t="s">
        <v>355</v>
      </c>
      <c r="M6" s="382"/>
    </row>
    <row r="7" spans="1:13" s="256" customFormat="1" ht="12.75" customHeight="1" x14ac:dyDescent="0.25">
      <c r="A7" s="377"/>
      <c r="B7" s="374"/>
      <c r="C7" s="374" t="s">
        <v>356</v>
      </c>
      <c r="D7" s="374" t="s">
        <v>301</v>
      </c>
      <c r="E7" s="284" t="s">
        <v>13</v>
      </c>
      <c r="F7" s="374" t="s">
        <v>301</v>
      </c>
      <c r="G7" s="284" t="s">
        <v>13</v>
      </c>
      <c r="H7" s="374" t="s">
        <v>301</v>
      </c>
      <c r="I7" s="284" t="s">
        <v>13</v>
      </c>
      <c r="J7" s="374" t="s">
        <v>301</v>
      </c>
      <c r="K7" s="284" t="s">
        <v>13</v>
      </c>
      <c r="L7" s="374" t="s">
        <v>301</v>
      </c>
      <c r="M7" s="286" t="s">
        <v>13</v>
      </c>
    </row>
    <row r="8" spans="1:13" s="256" customFormat="1" ht="26.4" x14ac:dyDescent="0.25">
      <c r="A8" s="377"/>
      <c r="B8" s="374"/>
      <c r="C8" s="374"/>
      <c r="D8" s="374"/>
      <c r="E8" s="284" t="s">
        <v>356</v>
      </c>
      <c r="F8" s="374"/>
      <c r="G8" s="284" t="s">
        <v>357</v>
      </c>
      <c r="H8" s="374"/>
      <c r="I8" s="284" t="s">
        <v>356</v>
      </c>
      <c r="J8" s="374"/>
      <c r="K8" s="284" t="s">
        <v>357</v>
      </c>
      <c r="L8" s="374"/>
      <c r="M8" s="286" t="s">
        <v>356</v>
      </c>
    </row>
    <row r="9" spans="1:13" s="260" customFormat="1" ht="10.199999999999999" x14ac:dyDescent="0.25">
      <c r="A9" s="274">
        <v>1</v>
      </c>
      <c r="B9" s="276">
        <v>2</v>
      </c>
      <c r="C9" s="276">
        <v>3</v>
      </c>
      <c r="D9" s="276">
        <v>4</v>
      </c>
      <c r="E9" s="276">
        <v>5</v>
      </c>
      <c r="F9" s="276">
        <v>6</v>
      </c>
      <c r="G9" s="276">
        <v>7</v>
      </c>
      <c r="H9" s="276">
        <v>8</v>
      </c>
      <c r="I9" s="276">
        <v>9</v>
      </c>
      <c r="J9" s="276">
        <v>10</v>
      </c>
      <c r="K9" s="276">
        <v>11</v>
      </c>
      <c r="L9" s="276">
        <v>12</v>
      </c>
      <c r="M9" s="277">
        <v>13</v>
      </c>
    </row>
    <row r="10" spans="1:13" x14ac:dyDescent="0.25">
      <c r="A10" s="297" t="s">
        <v>266</v>
      </c>
      <c r="B10" s="283">
        <v>25137.136299999998</v>
      </c>
      <c r="C10" s="283">
        <v>19406.124499999998</v>
      </c>
      <c r="D10" s="283">
        <v>23117.132399999999</v>
      </c>
      <c r="E10" s="283">
        <v>18076.928499999998</v>
      </c>
      <c r="F10" s="283">
        <v>593029.1176</v>
      </c>
      <c r="G10" s="283">
        <v>530172.35509999993</v>
      </c>
      <c r="H10" s="283">
        <v>56.563653575913094</v>
      </c>
      <c r="I10" s="283">
        <v>57.619199757306312</v>
      </c>
      <c r="J10" s="283">
        <v>569611.9852</v>
      </c>
      <c r="K10" s="283">
        <v>512095.42660000001</v>
      </c>
      <c r="L10" s="283">
        <v>54.225629891771504</v>
      </c>
      <c r="M10" s="282">
        <v>55.574315740199964</v>
      </c>
    </row>
    <row r="11" spans="1:13" x14ac:dyDescent="0.25">
      <c r="A11" s="297" t="s">
        <v>267</v>
      </c>
      <c r="B11" s="283">
        <v>9165.0498000000007</v>
      </c>
      <c r="C11" s="283">
        <v>5504.8333000000002</v>
      </c>
      <c r="D11" s="283">
        <v>5979.2321000000011</v>
      </c>
      <c r="E11" s="283">
        <v>4190.2833000000001</v>
      </c>
      <c r="F11" s="283">
        <v>263808.1532</v>
      </c>
      <c r="G11" s="283">
        <v>245276.5436</v>
      </c>
      <c r="H11" s="283">
        <v>56.061448109035418</v>
      </c>
      <c r="I11" s="283">
        <v>56.467692499972479</v>
      </c>
      <c r="J11" s="283">
        <v>257828.921</v>
      </c>
      <c r="K11" s="283">
        <v>241086.26019999999</v>
      </c>
      <c r="L11" s="283">
        <v>54.422364558679945</v>
      </c>
      <c r="M11" s="282">
        <v>55.33553782390036</v>
      </c>
    </row>
    <row r="12" spans="1:13" x14ac:dyDescent="0.25">
      <c r="A12" s="297" t="s">
        <v>268</v>
      </c>
      <c r="B12" s="283">
        <v>19605.174500000001</v>
      </c>
      <c r="C12" s="283">
        <v>14302.712299999999</v>
      </c>
      <c r="D12" s="283">
        <v>18918.662</v>
      </c>
      <c r="E12" s="283">
        <v>14281.6453</v>
      </c>
      <c r="F12" s="283">
        <v>198008.65710000001</v>
      </c>
      <c r="G12" s="283">
        <v>180533.0992</v>
      </c>
      <c r="H12" s="283">
        <v>59.723145051510279</v>
      </c>
      <c r="I12" s="283">
        <v>60.02344202831295</v>
      </c>
      <c r="J12" s="283">
        <v>179089.9951</v>
      </c>
      <c r="K12" s="283">
        <v>166251.45389999999</v>
      </c>
      <c r="L12" s="283">
        <v>54.016919821994819</v>
      </c>
      <c r="M12" s="282">
        <v>55.275096641610155</v>
      </c>
    </row>
    <row r="13" spans="1:13" x14ac:dyDescent="0.25">
      <c r="A13" s="297" t="s">
        <v>269</v>
      </c>
      <c r="B13" s="283">
        <v>30891.327499999999</v>
      </c>
      <c r="C13" s="283">
        <v>28965.132900000001</v>
      </c>
      <c r="D13" s="283">
        <v>26345.504300000001</v>
      </c>
      <c r="E13" s="283">
        <v>25759.6836</v>
      </c>
      <c r="F13" s="283">
        <v>262621.42080000002</v>
      </c>
      <c r="G13" s="283">
        <v>246725.51030000002</v>
      </c>
      <c r="H13" s="283">
        <v>60.86438994336882</v>
      </c>
      <c r="I13" s="283">
        <v>61.688138132278269</v>
      </c>
      <c r="J13" s="283">
        <v>236275.91639999999</v>
      </c>
      <c r="K13" s="283">
        <v>220965.82670000001</v>
      </c>
      <c r="L13" s="283">
        <v>54.204314488313365</v>
      </c>
      <c r="M13" s="282">
        <v>54.808250577085019</v>
      </c>
    </row>
    <row r="14" spans="1:13" x14ac:dyDescent="0.25">
      <c r="A14" s="297" t="s">
        <v>270</v>
      </c>
      <c r="B14" s="283">
        <v>8386.6129999999994</v>
      </c>
      <c r="C14" s="283">
        <v>6576.5621999999994</v>
      </c>
      <c r="D14" s="283">
        <v>7028.2866999999997</v>
      </c>
      <c r="E14" s="283">
        <v>6475.074599999999</v>
      </c>
      <c r="F14" s="283">
        <v>252959.07339999999</v>
      </c>
      <c r="G14" s="283">
        <v>234839.7984</v>
      </c>
      <c r="H14" s="283">
        <v>58.294285275517815</v>
      </c>
      <c r="I14" s="283">
        <v>58.850775444936225</v>
      </c>
      <c r="J14" s="283">
        <v>245930.7868</v>
      </c>
      <c r="K14" s="283">
        <v>228364.72380000001</v>
      </c>
      <c r="L14" s="283">
        <v>56.497767863219934</v>
      </c>
      <c r="M14" s="282">
        <v>57.21357291173566</v>
      </c>
    </row>
    <row r="15" spans="1:13" x14ac:dyDescent="0.25">
      <c r="A15" s="297" t="s">
        <v>271</v>
      </c>
      <c r="B15" s="283">
        <v>6332.7577999999994</v>
      </c>
      <c r="C15" s="283">
        <v>2814.0569</v>
      </c>
      <c r="D15" s="283">
        <v>5500.9611999999997</v>
      </c>
      <c r="E15" s="283">
        <v>2514.5989</v>
      </c>
      <c r="F15" s="283">
        <v>311188.34920000006</v>
      </c>
      <c r="G15" s="283">
        <v>285325.78450000001</v>
      </c>
      <c r="H15" s="283">
        <v>52.842112770150464</v>
      </c>
      <c r="I15" s="283">
        <v>54.192988964269411</v>
      </c>
      <c r="J15" s="283">
        <v>305687.38800000004</v>
      </c>
      <c r="K15" s="283">
        <v>282811.18560000003</v>
      </c>
      <c r="L15" s="283">
        <v>51.835084147260254</v>
      </c>
      <c r="M15" s="282">
        <v>53.684847405717818</v>
      </c>
    </row>
    <row r="16" spans="1:13" x14ac:dyDescent="0.25">
      <c r="A16" s="297" t="s">
        <v>272</v>
      </c>
      <c r="B16" s="283">
        <v>18506.75</v>
      </c>
      <c r="C16" s="283">
        <v>10442.484399999999</v>
      </c>
      <c r="D16" s="283">
        <v>17259.986100000002</v>
      </c>
      <c r="E16" s="283">
        <v>10388.6276</v>
      </c>
      <c r="F16" s="283">
        <v>255545.30729999999</v>
      </c>
      <c r="G16" s="283">
        <v>230873.88949999999</v>
      </c>
      <c r="H16" s="283">
        <v>61.211218365945903</v>
      </c>
      <c r="I16" s="283">
        <v>61.814623219643977</v>
      </c>
      <c r="J16" s="283">
        <v>238391.2169</v>
      </c>
      <c r="K16" s="283">
        <v>220591.15770000001</v>
      </c>
      <c r="L16" s="283">
        <v>56.932246615119205</v>
      </c>
      <c r="M16" s="282">
        <v>59.052989374181223</v>
      </c>
    </row>
    <row r="17" spans="1:13" x14ac:dyDescent="0.25">
      <c r="A17" s="297" t="s">
        <v>273</v>
      </c>
      <c r="B17" s="283">
        <v>10082.782800000001</v>
      </c>
      <c r="C17" s="283">
        <v>4116.8284999999996</v>
      </c>
      <c r="D17" s="283">
        <v>8528.0989000000009</v>
      </c>
      <c r="E17" s="283">
        <v>4116.8284999999996</v>
      </c>
      <c r="F17" s="283">
        <v>241652.9406</v>
      </c>
      <c r="G17" s="283">
        <v>220565.13260000001</v>
      </c>
      <c r="H17" s="283">
        <v>59.700587933351784</v>
      </c>
      <c r="I17" s="283">
        <v>59.707580052274309</v>
      </c>
      <c r="J17" s="283">
        <v>233124.84170000002</v>
      </c>
      <c r="K17" s="283">
        <v>216448.30410000001</v>
      </c>
      <c r="L17" s="283">
        <v>57.373349940289323</v>
      </c>
      <c r="M17" s="282">
        <v>58.5931434034364</v>
      </c>
    </row>
    <row r="18" spans="1:13" x14ac:dyDescent="0.25">
      <c r="A18" s="297" t="s">
        <v>274</v>
      </c>
      <c r="B18" s="283">
        <v>20791.605499999998</v>
      </c>
      <c r="C18" s="283">
        <v>16839.3544</v>
      </c>
      <c r="D18" s="283">
        <v>20112.014299999999</v>
      </c>
      <c r="E18" s="283">
        <v>16690.835900000002</v>
      </c>
      <c r="F18" s="283">
        <v>242903.22159999999</v>
      </c>
      <c r="G18" s="283">
        <v>230521.83379999999</v>
      </c>
      <c r="H18" s="283">
        <v>58.209883472555354</v>
      </c>
      <c r="I18" s="283">
        <v>58.5850518529559</v>
      </c>
      <c r="J18" s="283">
        <v>222790.93730000002</v>
      </c>
      <c r="K18" s="283">
        <v>213830.99790000002</v>
      </c>
      <c r="L18" s="283">
        <v>53.304217205324093</v>
      </c>
      <c r="M18" s="282">
        <v>54.322753080435433</v>
      </c>
    </row>
    <row r="19" spans="1:13" x14ac:dyDescent="0.25">
      <c r="A19" s="297" t="s">
        <v>275</v>
      </c>
      <c r="B19" s="283">
        <v>9857.1244999999999</v>
      </c>
      <c r="C19" s="283">
        <v>9071.9019000000008</v>
      </c>
      <c r="D19" s="283">
        <v>4819.7941000000001</v>
      </c>
      <c r="E19" s="283">
        <v>4140.0039000000006</v>
      </c>
      <c r="F19" s="283">
        <v>154582.46530000001</v>
      </c>
      <c r="G19" s="283">
        <v>147688.64660000001</v>
      </c>
      <c r="H19" s="283">
        <v>60.447938964350207</v>
      </c>
      <c r="I19" s="283">
        <v>61.323746989801279</v>
      </c>
      <c r="J19" s="283">
        <v>149762.67130000002</v>
      </c>
      <c r="K19" s="283">
        <v>143548.6427</v>
      </c>
      <c r="L19" s="283">
        <v>57.432375727585978</v>
      </c>
      <c r="M19" s="282">
        <v>58.408607668588047</v>
      </c>
    </row>
    <row r="20" spans="1:13" x14ac:dyDescent="0.25">
      <c r="A20" s="297" t="s">
        <v>276</v>
      </c>
      <c r="B20" s="283">
        <v>13087.250800000002</v>
      </c>
      <c r="C20" s="283">
        <v>11337.6684</v>
      </c>
      <c r="D20" s="283">
        <v>12718.888800000002</v>
      </c>
      <c r="E20" s="283">
        <v>11115.372000000001</v>
      </c>
      <c r="F20" s="283">
        <v>198139.32399999999</v>
      </c>
      <c r="G20" s="283">
        <v>186891.12900000002</v>
      </c>
      <c r="H20" s="283">
        <v>59.592350115525626</v>
      </c>
      <c r="I20" s="283">
        <v>60.593929622091643</v>
      </c>
      <c r="J20" s="283">
        <v>185420.43520000001</v>
      </c>
      <c r="K20" s="283">
        <v>175775.75700000001</v>
      </c>
      <c r="L20" s="283">
        <v>55.736430391869717</v>
      </c>
      <c r="M20" s="282">
        <v>56.982345265256143</v>
      </c>
    </row>
    <row r="21" spans="1:13" x14ac:dyDescent="0.25">
      <c r="A21" s="297" t="s">
        <v>277</v>
      </c>
      <c r="B21" s="283">
        <v>4528.9354000000003</v>
      </c>
      <c r="C21" s="283">
        <v>3091.3054000000002</v>
      </c>
      <c r="D21" s="283">
        <v>3791.0240000000003</v>
      </c>
      <c r="E21" s="283">
        <v>3091.3054000000002</v>
      </c>
      <c r="F21" s="283">
        <v>308078.158</v>
      </c>
      <c r="G21" s="283">
        <v>284491.04879999999</v>
      </c>
      <c r="H21" s="283">
        <v>54.924587586713365</v>
      </c>
      <c r="I21" s="283">
        <v>55.658502334590587</v>
      </c>
      <c r="J21" s="283">
        <v>304287.13399999996</v>
      </c>
      <c r="K21" s="283">
        <v>281399.74349999998</v>
      </c>
      <c r="L21" s="283">
        <v>54.178454895964279</v>
      </c>
      <c r="M21" s="282">
        <v>55.053712046872462</v>
      </c>
    </row>
    <row r="22" spans="1:13" x14ac:dyDescent="0.25">
      <c r="A22" s="297" t="s">
        <v>278</v>
      </c>
      <c r="B22" s="283">
        <v>21655.446100000001</v>
      </c>
      <c r="C22" s="283">
        <v>18558.661500000002</v>
      </c>
      <c r="D22" s="283">
        <v>9880.5790000000015</v>
      </c>
      <c r="E22" s="283">
        <v>7319.7803000000022</v>
      </c>
      <c r="F22" s="283">
        <v>368209.65599999996</v>
      </c>
      <c r="G22" s="283">
        <v>342196.04549999995</v>
      </c>
      <c r="H22" s="283">
        <v>58.820610569310247</v>
      </c>
      <c r="I22" s="283">
        <v>59.996775095746123</v>
      </c>
      <c r="J22" s="283">
        <v>357859.06040000002</v>
      </c>
      <c r="K22" s="283">
        <v>334406.24860000005</v>
      </c>
      <c r="L22" s="283">
        <v>56.111663483188771</v>
      </c>
      <c r="M22" s="282">
        <v>57.498003386901665</v>
      </c>
    </row>
    <row r="23" spans="1:13" x14ac:dyDescent="0.25">
      <c r="A23" s="297" t="s">
        <v>279</v>
      </c>
      <c r="B23" s="283">
        <v>44612.234700000001</v>
      </c>
      <c r="C23" s="283">
        <v>39096.727500000001</v>
      </c>
      <c r="D23" s="283">
        <v>34742.270400000001</v>
      </c>
      <c r="E23" s="283">
        <v>33002.377699999997</v>
      </c>
      <c r="F23" s="283">
        <v>480994.36969999998</v>
      </c>
      <c r="G23" s="283">
        <v>455565.76199999999</v>
      </c>
      <c r="H23" s="283">
        <v>57.285083714211851</v>
      </c>
      <c r="I23" s="283">
        <v>57.392915300069959</v>
      </c>
      <c r="J23" s="283">
        <v>446252.09940000001</v>
      </c>
      <c r="K23" s="283">
        <v>422563.38439999998</v>
      </c>
      <c r="L23" s="283">
        <v>52.538847254589072</v>
      </c>
      <c r="M23" s="282">
        <v>52.829609009584964</v>
      </c>
    </row>
    <row r="24" spans="1:13" x14ac:dyDescent="0.25">
      <c r="A24" s="297" t="s">
        <v>280</v>
      </c>
      <c r="B24" s="283">
        <v>46051.747300000003</v>
      </c>
      <c r="C24" s="283">
        <v>40605.803</v>
      </c>
      <c r="D24" s="283">
        <v>8214.1134999999995</v>
      </c>
      <c r="E24" s="283">
        <v>3972.3427999999985</v>
      </c>
      <c r="F24" s="283">
        <v>459775.47450000001</v>
      </c>
      <c r="G24" s="283">
        <v>420369.69329999998</v>
      </c>
      <c r="H24" s="283">
        <v>53.459257231903877</v>
      </c>
      <c r="I24" s="283">
        <v>54.007884366479288</v>
      </c>
      <c r="J24" s="283">
        <v>451561.36109999998</v>
      </c>
      <c r="K24" s="283">
        <v>416397.3505</v>
      </c>
      <c r="L24" s="283">
        <v>52.504181492685362</v>
      </c>
      <c r="M24" s="282">
        <v>53.497529233781101</v>
      </c>
    </row>
    <row r="25" spans="1:13" x14ac:dyDescent="0.25">
      <c r="A25" s="297" t="s">
        <v>281</v>
      </c>
      <c r="B25" s="283">
        <v>19172.932100000002</v>
      </c>
      <c r="C25" s="283">
        <v>15475.048000000001</v>
      </c>
      <c r="D25" s="283">
        <v>10245.620800000001</v>
      </c>
      <c r="E25" s="283">
        <v>8672.3624000000018</v>
      </c>
      <c r="F25" s="283">
        <v>382587.76309999998</v>
      </c>
      <c r="G25" s="283">
        <v>354805.23699999996</v>
      </c>
      <c r="H25" s="283">
        <v>56.341463580611631</v>
      </c>
      <c r="I25" s="283">
        <v>56.331336574688507</v>
      </c>
      <c r="J25" s="283">
        <v>372664.11080000002</v>
      </c>
      <c r="K25" s="283">
        <v>346132.3616</v>
      </c>
      <c r="L25" s="283">
        <v>54.168364445306956</v>
      </c>
      <c r="M25" s="282">
        <v>54.366828774240673</v>
      </c>
    </row>
    <row r="26" spans="1:13" x14ac:dyDescent="0.25">
      <c r="A26" s="297" t="s">
        <v>282</v>
      </c>
      <c r="B26" s="283">
        <v>31944.547900000001</v>
      </c>
      <c r="C26" s="283">
        <v>26068.575799999999</v>
      </c>
      <c r="D26" s="283">
        <v>28611.6374</v>
      </c>
      <c r="E26" s="283">
        <v>23738.478299999999</v>
      </c>
      <c r="F26" s="283">
        <v>519375.21360000002</v>
      </c>
      <c r="G26" s="283">
        <v>478882.15270000004</v>
      </c>
      <c r="H26" s="283">
        <v>61.226464312628529</v>
      </c>
      <c r="I26" s="283">
        <v>62.390087002768922</v>
      </c>
      <c r="J26" s="283">
        <v>490763.57620000001</v>
      </c>
      <c r="K26" s="283">
        <v>455143.67440000002</v>
      </c>
      <c r="L26" s="283">
        <v>57.638843359475061</v>
      </c>
      <c r="M26" s="282">
        <v>59.117907475543511</v>
      </c>
    </row>
    <row r="27" spans="1:13" x14ac:dyDescent="0.25">
      <c r="A27" s="297" t="s">
        <v>283</v>
      </c>
      <c r="B27" s="283">
        <v>59966.8145</v>
      </c>
      <c r="C27" s="283">
        <v>54592.640400000004</v>
      </c>
      <c r="D27" s="283">
        <v>56121.577600000004</v>
      </c>
      <c r="E27" s="283">
        <v>54592.640400000004</v>
      </c>
      <c r="F27" s="283">
        <v>382030.54800000001</v>
      </c>
      <c r="G27" s="283">
        <v>363208.50219999999</v>
      </c>
      <c r="H27" s="283">
        <v>63.576672463760403</v>
      </c>
      <c r="I27" s="283">
        <v>64.261653125191728</v>
      </c>
      <c r="J27" s="283">
        <v>325908.97039999999</v>
      </c>
      <c r="K27" s="283">
        <v>308615.86180000001</v>
      </c>
      <c r="L27" s="283">
        <v>54.23704458346662</v>
      </c>
      <c r="M27" s="282">
        <v>54.60270158820007</v>
      </c>
    </row>
    <row r="28" spans="1:13" x14ac:dyDescent="0.25">
      <c r="A28" s="297" t="s">
        <v>284</v>
      </c>
      <c r="B28" s="283">
        <v>24169.443800000001</v>
      </c>
      <c r="C28" s="283">
        <v>23468.528299999998</v>
      </c>
      <c r="D28" s="283">
        <v>10695.371800000001</v>
      </c>
      <c r="E28" s="283">
        <v>10026.2984</v>
      </c>
      <c r="F28" s="283">
        <v>181345.95109999998</v>
      </c>
      <c r="G28" s="283">
        <v>169112.24899999998</v>
      </c>
      <c r="H28" s="283">
        <v>59.001736830300068</v>
      </c>
      <c r="I28" s="283">
        <v>59.160330830273466</v>
      </c>
      <c r="J28" s="283">
        <v>170650.57930000001</v>
      </c>
      <c r="K28" s="283">
        <v>159085.95060000001</v>
      </c>
      <c r="L28" s="283">
        <v>53.190170692547468</v>
      </c>
      <c r="M28" s="282">
        <v>53.153319556961314</v>
      </c>
    </row>
    <row r="29" spans="1:13" x14ac:dyDescent="0.25">
      <c r="A29" s="297" t="s">
        <v>285</v>
      </c>
      <c r="B29" s="283">
        <v>241278.50420000002</v>
      </c>
      <c r="C29" s="283">
        <v>179659.2072</v>
      </c>
      <c r="D29" s="283">
        <v>113936.94600000003</v>
      </c>
      <c r="E29" s="283">
        <v>108926.6636</v>
      </c>
      <c r="F29" s="283">
        <v>2948325.9620000003</v>
      </c>
      <c r="G29" s="283">
        <v>2625906.2587000001</v>
      </c>
      <c r="H29" s="283">
        <v>56.032196490199233</v>
      </c>
      <c r="I29" s="283">
        <v>57.198028250710024</v>
      </c>
      <c r="J29" s="283">
        <v>2828178.6726000002</v>
      </c>
      <c r="K29" s="283">
        <v>2515001.5352000003</v>
      </c>
      <c r="L29" s="283">
        <v>52.65484735708776</v>
      </c>
      <c r="M29" s="282">
        <v>53.953137470340678</v>
      </c>
    </row>
    <row r="30" spans="1:13" x14ac:dyDescent="0.25">
      <c r="A30" s="297" t="s">
        <v>286</v>
      </c>
      <c r="B30" s="283">
        <v>129729.46829999999</v>
      </c>
      <c r="C30" s="283">
        <v>98336.665199999989</v>
      </c>
      <c r="D30" s="283">
        <v>111863.8832</v>
      </c>
      <c r="E30" s="283">
        <v>98058.264299999995</v>
      </c>
      <c r="F30" s="283">
        <v>2164700.3812000002</v>
      </c>
      <c r="G30" s="283">
        <v>1936953.4899000002</v>
      </c>
      <c r="H30" s="283">
        <v>55.75112337193201</v>
      </c>
      <c r="I30" s="283">
        <v>55.997425893964099</v>
      </c>
      <c r="J30" s="283">
        <v>2051476.5788</v>
      </c>
      <c r="K30" s="283">
        <v>1836316.5548</v>
      </c>
      <c r="L30" s="283">
        <v>52.681351409445121</v>
      </c>
      <c r="M30" s="282">
        <v>53.083734389366363</v>
      </c>
    </row>
    <row r="31" spans="1:13" x14ac:dyDescent="0.25">
      <c r="A31" s="297" t="s">
        <v>287</v>
      </c>
      <c r="B31" s="283">
        <v>58501.029199999997</v>
      </c>
      <c r="C31" s="283">
        <v>43458.503299999997</v>
      </c>
      <c r="D31" s="283">
        <v>48052.638299999999</v>
      </c>
      <c r="E31" s="283">
        <v>42737.781299999995</v>
      </c>
      <c r="F31" s="283">
        <v>850402.1503000001</v>
      </c>
      <c r="G31" s="283">
        <v>729436.2953</v>
      </c>
      <c r="H31" s="283">
        <v>55.931795809648214</v>
      </c>
      <c r="I31" s="283">
        <v>57.247559217719214</v>
      </c>
      <c r="J31" s="283">
        <v>802349.51199999999</v>
      </c>
      <c r="K31" s="283">
        <v>686698.51399999997</v>
      </c>
      <c r="L31" s="283">
        <v>52.747191429906238</v>
      </c>
      <c r="M31" s="282">
        <v>53.868526629749176</v>
      </c>
    </row>
    <row r="32" spans="1:13" x14ac:dyDescent="0.25">
      <c r="A32" s="297" t="s">
        <v>288</v>
      </c>
      <c r="B32" s="283">
        <v>11319.544300000001</v>
      </c>
      <c r="C32" s="283">
        <v>2967.944</v>
      </c>
      <c r="D32" s="283">
        <v>5666.5494000000017</v>
      </c>
      <c r="E32" s="283">
        <v>233.55899999999974</v>
      </c>
      <c r="F32" s="283">
        <v>388401.51080000005</v>
      </c>
      <c r="G32" s="283">
        <v>351509.83400000003</v>
      </c>
      <c r="H32" s="283">
        <v>52.462250067299294</v>
      </c>
      <c r="I32" s="283">
        <v>52.571897686373276</v>
      </c>
      <c r="J32" s="283">
        <v>382734.96139999997</v>
      </c>
      <c r="K32" s="283">
        <v>351276.27499999997</v>
      </c>
      <c r="L32" s="283">
        <v>51.305110135892839</v>
      </c>
      <c r="M32" s="282">
        <v>52.322988910046647</v>
      </c>
    </row>
    <row r="33" spans="1:13" x14ac:dyDescent="0.25">
      <c r="A33" s="297" t="s">
        <v>289</v>
      </c>
      <c r="B33" s="283">
        <v>26900.4234</v>
      </c>
      <c r="C33" s="283">
        <v>14192.858700000001</v>
      </c>
      <c r="D33" s="283">
        <v>19327.328399999999</v>
      </c>
      <c r="E33" s="283">
        <v>14094.7544</v>
      </c>
      <c r="F33" s="283">
        <v>422797.21870000003</v>
      </c>
      <c r="G33" s="283">
        <v>350758.48570000002</v>
      </c>
      <c r="H33" s="283">
        <v>54.391770556297594</v>
      </c>
      <c r="I33" s="283">
        <v>55.137822294546204</v>
      </c>
      <c r="J33" s="283">
        <v>403469.89019999997</v>
      </c>
      <c r="K33" s="283">
        <v>336663.73129999998</v>
      </c>
      <c r="L33" s="283">
        <v>51.404611660644257</v>
      </c>
      <c r="M33" s="282">
        <v>52.914106604792963</v>
      </c>
    </row>
    <row r="34" spans="1:13" x14ac:dyDescent="0.25">
      <c r="A34" s="297" t="s">
        <v>290</v>
      </c>
      <c r="B34" s="283">
        <v>1113.4290000000001</v>
      </c>
      <c r="C34" s="283">
        <v>701.43950000000007</v>
      </c>
      <c r="D34" s="283">
        <v>-1066.3757999999998</v>
      </c>
      <c r="E34" s="283">
        <v>-459.20649999999989</v>
      </c>
      <c r="F34" s="283">
        <v>60318.546000000002</v>
      </c>
      <c r="G34" s="283">
        <v>54069.75</v>
      </c>
      <c r="H34" s="283">
        <v>51.342841748388466</v>
      </c>
      <c r="I34" s="283">
        <v>51.911478375077763</v>
      </c>
      <c r="J34" s="283">
        <v>61384.921799999996</v>
      </c>
      <c r="K34" s="283">
        <v>54528.9565</v>
      </c>
      <c r="L34" s="283">
        <v>51.298719086943841</v>
      </c>
      <c r="M34" s="282">
        <v>51.775412685851222</v>
      </c>
    </row>
    <row r="35" spans="1:13" x14ac:dyDescent="0.25">
      <c r="A35" s="297" t="s">
        <v>291</v>
      </c>
      <c r="B35" s="283">
        <v>13916.6026</v>
      </c>
      <c r="C35" s="283">
        <v>10159.285400000001</v>
      </c>
      <c r="D35" s="283">
        <v>2876.6301999999996</v>
      </c>
      <c r="E35" s="283">
        <v>2088.9431000000004</v>
      </c>
      <c r="F35" s="283">
        <v>32553.1348</v>
      </c>
      <c r="G35" s="283">
        <v>29654.437300000001</v>
      </c>
      <c r="H35" s="283">
        <v>49.18849444099483</v>
      </c>
      <c r="I35" s="283">
        <v>48.934105762660096</v>
      </c>
      <c r="J35" s="283">
        <v>29676.5046</v>
      </c>
      <c r="K35" s="283">
        <v>27565.494299999998</v>
      </c>
      <c r="L35" s="283">
        <v>44.841843666166909</v>
      </c>
      <c r="M35" s="282">
        <v>45.487048020169446</v>
      </c>
    </row>
    <row r="36" spans="1:13" s="279" customFormat="1" x14ac:dyDescent="0.25">
      <c r="A36" s="298" t="s">
        <v>292</v>
      </c>
      <c r="B36" s="299">
        <v>906704.67529999977</v>
      </c>
      <c r="C36" s="299">
        <v>699810.85289999994</v>
      </c>
      <c r="D36" s="299">
        <v>613288.35510000016</v>
      </c>
      <c r="E36" s="299">
        <v>527846.22699999996</v>
      </c>
      <c r="F36" s="299">
        <v>12924334.0679</v>
      </c>
      <c r="G36" s="299">
        <v>11686332.964000002</v>
      </c>
      <c r="H36" s="299">
        <v>56.633004054993016</v>
      </c>
      <c r="I36" s="299">
        <v>57.392513597065893</v>
      </c>
      <c r="J36" s="299">
        <v>12303133.027900001</v>
      </c>
      <c r="K36" s="299">
        <v>11153565.372700002</v>
      </c>
      <c r="L36" s="299">
        <v>53.430926384028055</v>
      </c>
      <c r="M36" s="300">
        <v>54.437189391117023</v>
      </c>
    </row>
    <row r="37" spans="1:13" x14ac:dyDescent="0.25">
      <c r="A37" s="297" t="s">
        <v>358</v>
      </c>
      <c r="B37" s="283">
        <v>1982812.5120999999</v>
      </c>
      <c r="C37" s="283">
        <v>1002268.9402</v>
      </c>
      <c r="D37" s="283">
        <v>-95439.547799999942</v>
      </c>
      <c r="E37" s="283">
        <v>361828.83190000005</v>
      </c>
      <c r="F37" s="283">
        <v>13760723.715500001</v>
      </c>
      <c r="G37" s="283">
        <v>5627428.5262999991</v>
      </c>
      <c r="H37" s="283">
        <v>47.205982699525585</v>
      </c>
      <c r="I37" s="283">
        <v>52.292623102692147</v>
      </c>
      <c r="J37" s="283">
        <v>13844490.2042</v>
      </c>
      <c r="K37" s="283">
        <v>5243934.2425999986</v>
      </c>
      <c r="L37" s="283">
        <v>44.50801796640544</v>
      </c>
      <c r="M37" s="282">
        <v>46.135571704056176</v>
      </c>
    </row>
    <row r="38" spans="1:13" s="279" customFormat="1" ht="13.8" thickBot="1" x14ac:dyDescent="0.3">
      <c r="A38" s="249" t="s">
        <v>359</v>
      </c>
      <c r="B38" s="250">
        <v>2889517.1873999997</v>
      </c>
      <c r="C38" s="250">
        <v>1702079.7930999999</v>
      </c>
      <c r="D38" s="250">
        <v>517848.80730000022</v>
      </c>
      <c r="E38" s="250">
        <v>889675.05890000006</v>
      </c>
      <c r="F38" s="250">
        <v>26685057.783399999</v>
      </c>
      <c r="G38" s="250">
        <v>17313761.4903</v>
      </c>
      <c r="H38" s="250">
        <v>51.34547516774542</v>
      </c>
      <c r="I38" s="250">
        <v>55.629151834451505</v>
      </c>
      <c r="J38" s="250">
        <v>26147623.232100002</v>
      </c>
      <c r="K38" s="250">
        <v>16397499.6153</v>
      </c>
      <c r="L38" s="250">
        <v>48.303584349398861</v>
      </c>
      <c r="M38" s="251">
        <v>51.475064732432202</v>
      </c>
    </row>
    <row r="39" spans="1:13" ht="13.8" hidden="1" thickTop="1" x14ac:dyDescent="0.25"/>
    <row r="40" spans="1:13" hidden="1" x14ac:dyDescent="0.25">
      <c r="B40" s="296">
        <f t="shared" ref="B40:K42" si="0">B36/1000</f>
        <v>906.70467529999974</v>
      </c>
      <c r="C40" s="296">
        <f t="shared" si="0"/>
        <v>699.81085289999999</v>
      </c>
      <c r="D40" s="296">
        <f t="shared" si="0"/>
        <v>613.28835510000022</v>
      </c>
      <c r="E40" s="296">
        <f t="shared" si="0"/>
        <v>527.846227</v>
      </c>
      <c r="F40" s="296">
        <f t="shared" si="0"/>
        <v>12924.334067899999</v>
      </c>
      <c r="G40" s="296">
        <f t="shared" si="0"/>
        <v>11686.332964000001</v>
      </c>
      <c r="J40" s="296">
        <f t="shared" si="0"/>
        <v>12303.133027900001</v>
      </c>
      <c r="K40" s="296">
        <f t="shared" si="0"/>
        <v>11153.565372700003</v>
      </c>
    </row>
    <row r="41" spans="1:13" hidden="1" x14ac:dyDescent="0.25">
      <c r="B41" s="296">
        <f t="shared" si="0"/>
        <v>1982.8125120999998</v>
      </c>
      <c r="C41" s="296">
        <f t="shared" si="0"/>
        <v>1002.2689402</v>
      </c>
      <c r="D41" s="296">
        <f t="shared" si="0"/>
        <v>-95.439547799999943</v>
      </c>
      <c r="E41" s="296">
        <f t="shared" si="0"/>
        <v>361.82883190000007</v>
      </c>
      <c r="F41" s="296">
        <f t="shared" si="0"/>
        <v>13760.7237155</v>
      </c>
      <c r="G41" s="296">
        <f t="shared" si="0"/>
        <v>5627.4285262999992</v>
      </c>
      <c r="J41" s="296">
        <f t="shared" si="0"/>
        <v>13844.490204199999</v>
      </c>
      <c r="K41" s="296">
        <f t="shared" si="0"/>
        <v>5243.9342425999985</v>
      </c>
    </row>
    <row r="42" spans="1:13" hidden="1" x14ac:dyDescent="0.25">
      <c r="B42" s="296">
        <f t="shared" si="0"/>
        <v>2889.5171873999998</v>
      </c>
      <c r="C42" s="296">
        <f t="shared" si="0"/>
        <v>1702.0797931</v>
      </c>
      <c r="D42" s="296">
        <f t="shared" si="0"/>
        <v>517.8488073000002</v>
      </c>
      <c r="E42" s="296">
        <f t="shared" si="0"/>
        <v>889.67505890000007</v>
      </c>
      <c r="F42" s="296">
        <f t="shared" si="0"/>
        <v>26685.0577834</v>
      </c>
      <c r="G42" s="296">
        <f t="shared" si="0"/>
        <v>17313.761490299999</v>
      </c>
      <c r="J42" s="296">
        <f t="shared" si="0"/>
        <v>26147.623232100002</v>
      </c>
      <c r="K42" s="296">
        <f t="shared" si="0"/>
        <v>16397.499615299999</v>
      </c>
    </row>
    <row r="43" spans="1:13" hidden="1" x14ac:dyDescent="0.25">
      <c r="D43" s="296">
        <f>+B38-D38</f>
        <v>2371668.3800999997</v>
      </c>
      <c r="J43" s="296">
        <f>+D43+F38</f>
        <v>29056726.1635</v>
      </c>
      <c r="K43" s="302">
        <f>+J38/J43</f>
        <v>0.89988194420009004</v>
      </c>
    </row>
    <row r="44" spans="1:13" ht="13.8" thickTop="1" x14ac:dyDescent="0.25"/>
  </sheetData>
  <mergeCells count="17">
    <mergeCell ref="D7:D8"/>
    <mergeCell ref="F7:F8"/>
    <mergeCell ref="H7:H8"/>
    <mergeCell ref="J7:J8"/>
    <mergeCell ref="L7:L8"/>
    <mergeCell ref="A3:M3"/>
    <mergeCell ref="A5:A8"/>
    <mergeCell ref="B5:E5"/>
    <mergeCell ref="F5:I5"/>
    <mergeCell ref="J5:M5"/>
    <mergeCell ref="B6:B8"/>
    <mergeCell ref="D6:E6"/>
    <mergeCell ref="F6:G6"/>
    <mergeCell ref="H6:I6"/>
    <mergeCell ref="J6:K6"/>
    <mergeCell ref="L6:M6"/>
    <mergeCell ref="C7:C8"/>
  </mergeCells>
  <pageMargins left="0.39370078740157483" right="0.39370078740157483" top="0.74803149606299213" bottom="0.59055118110236227" header="0.31496062992125984" footer="0.31496062992125984"/>
  <pageSetup paperSize="9" scale="95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workbookViewId="0">
      <selection activeCell="G18" sqref="G18"/>
    </sheetView>
  </sheetViews>
  <sheetFormatPr defaultColWidth="9.109375" defaultRowHeight="13.2" x14ac:dyDescent="0.25"/>
  <cols>
    <col min="1" max="1" width="21.33203125" style="285" customWidth="1"/>
    <col min="2" max="2" width="11.33203125" style="289" bestFit="1" customWidth="1"/>
    <col min="3" max="3" width="11.5546875" style="289" customWidth="1"/>
    <col min="4" max="4" width="10.33203125" style="289" bestFit="1" customWidth="1"/>
    <col min="5" max="5" width="10.44140625" style="289" customWidth="1"/>
    <col min="6" max="7" width="12.33203125" style="289" bestFit="1" customWidth="1"/>
    <col min="8" max="8" width="7.88671875" style="289" bestFit="1" customWidth="1"/>
    <col min="9" max="9" width="8.33203125" style="289" bestFit="1" customWidth="1"/>
    <col min="10" max="11" width="12.33203125" style="289" bestFit="1" customWidth="1"/>
    <col min="12" max="12" width="7.88671875" style="289" bestFit="1" customWidth="1"/>
    <col min="13" max="13" width="8.33203125" style="289" bestFit="1" customWidth="1"/>
    <col min="14" max="16384" width="9.109375" style="307"/>
  </cols>
  <sheetData>
    <row r="1" spans="1:13" s="303" customFormat="1" x14ac:dyDescent="0.25">
      <c r="A1" s="295"/>
      <c r="B1" s="296"/>
      <c r="C1" s="296"/>
      <c r="D1" s="296"/>
      <c r="E1" s="296"/>
      <c r="F1" s="296"/>
      <c r="G1" s="296"/>
      <c r="H1" s="296"/>
      <c r="I1" s="296"/>
      <c r="J1" s="296"/>
      <c r="K1" s="391" t="s">
        <v>488</v>
      </c>
      <c r="L1" s="391"/>
      <c r="M1" s="391"/>
    </row>
    <row r="2" spans="1:13" s="303" customFormat="1" x14ac:dyDescent="0.25">
      <c r="A2" s="295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</row>
    <row r="3" spans="1:13" s="304" customFormat="1" ht="27" customHeight="1" x14ac:dyDescent="0.25">
      <c r="A3" s="384" t="s">
        <v>489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</row>
    <row r="4" spans="1:13" s="304" customFormat="1" ht="13.8" thickBot="1" x14ac:dyDescent="0.3">
      <c r="A4" s="295"/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</row>
    <row r="5" spans="1:13" s="237" customFormat="1" ht="13.8" thickTop="1" x14ac:dyDescent="0.25">
      <c r="A5" s="376" t="s">
        <v>350</v>
      </c>
      <c r="B5" s="380" t="s">
        <v>360</v>
      </c>
      <c r="C5" s="380"/>
      <c r="D5" s="380"/>
      <c r="E5" s="380"/>
      <c r="F5" s="380" t="s">
        <v>294</v>
      </c>
      <c r="G5" s="380"/>
      <c r="H5" s="380"/>
      <c r="I5" s="380"/>
      <c r="J5" s="380" t="s">
        <v>295</v>
      </c>
      <c r="K5" s="380"/>
      <c r="L5" s="380"/>
      <c r="M5" s="381"/>
    </row>
    <row r="6" spans="1:13" s="237" customFormat="1" ht="39.6" customHeight="1" x14ac:dyDescent="0.25">
      <c r="A6" s="377"/>
      <c r="B6" s="374" t="s">
        <v>352</v>
      </c>
      <c r="C6" s="284" t="s">
        <v>13</v>
      </c>
      <c r="D6" s="374" t="s">
        <v>361</v>
      </c>
      <c r="E6" s="374"/>
      <c r="F6" s="374" t="s">
        <v>354</v>
      </c>
      <c r="G6" s="374"/>
      <c r="H6" s="374" t="s">
        <v>355</v>
      </c>
      <c r="I6" s="374"/>
      <c r="J6" s="374" t="s">
        <v>354</v>
      </c>
      <c r="K6" s="374"/>
      <c r="L6" s="372" t="s">
        <v>355</v>
      </c>
      <c r="M6" s="373"/>
    </row>
    <row r="7" spans="1:13" s="237" customFormat="1" x14ac:dyDescent="0.25">
      <c r="A7" s="377"/>
      <c r="B7" s="374"/>
      <c r="C7" s="374" t="s">
        <v>356</v>
      </c>
      <c r="D7" s="374" t="s">
        <v>301</v>
      </c>
      <c r="E7" s="284" t="s">
        <v>13</v>
      </c>
      <c r="F7" s="374" t="s">
        <v>301</v>
      </c>
      <c r="G7" s="284" t="s">
        <v>13</v>
      </c>
      <c r="H7" s="374" t="s">
        <v>301</v>
      </c>
      <c r="I7" s="284" t="s">
        <v>13</v>
      </c>
      <c r="J7" s="374" t="s">
        <v>301</v>
      </c>
      <c r="K7" s="284" t="s">
        <v>13</v>
      </c>
      <c r="L7" s="374" t="s">
        <v>301</v>
      </c>
      <c r="M7" s="286" t="s">
        <v>13</v>
      </c>
    </row>
    <row r="8" spans="1:13" s="237" customFormat="1" ht="26.4" x14ac:dyDescent="0.25">
      <c r="A8" s="377"/>
      <c r="B8" s="374"/>
      <c r="C8" s="374"/>
      <c r="D8" s="374"/>
      <c r="E8" s="284" t="s">
        <v>356</v>
      </c>
      <c r="F8" s="374"/>
      <c r="G8" s="284" t="s">
        <v>356</v>
      </c>
      <c r="H8" s="374"/>
      <c r="I8" s="284" t="s">
        <v>356</v>
      </c>
      <c r="J8" s="374"/>
      <c r="K8" s="284" t="s">
        <v>356</v>
      </c>
      <c r="L8" s="374"/>
      <c r="M8" s="286" t="s">
        <v>356</v>
      </c>
    </row>
    <row r="9" spans="1:13" s="305" customFormat="1" ht="10.199999999999999" x14ac:dyDescent="0.25">
      <c r="A9" s="274">
        <v>1</v>
      </c>
      <c r="B9" s="276">
        <v>2</v>
      </c>
      <c r="C9" s="276">
        <v>3</v>
      </c>
      <c r="D9" s="276">
        <v>4</v>
      </c>
      <c r="E9" s="276">
        <v>5</v>
      </c>
      <c r="F9" s="276">
        <v>6</v>
      </c>
      <c r="G9" s="276">
        <v>7</v>
      </c>
      <c r="H9" s="276">
        <v>8</v>
      </c>
      <c r="I9" s="276">
        <v>9</v>
      </c>
      <c r="J9" s="276">
        <v>10</v>
      </c>
      <c r="K9" s="276">
        <v>11</v>
      </c>
      <c r="L9" s="276">
        <v>12</v>
      </c>
      <c r="M9" s="277">
        <v>13</v>
      </c>
    </row>
    <row r="10" spans="1:13" s="303" customFormat="1" x14ac:dyDescent="0.25">
      <c r="A10" s="297" t="s">
        <v>362</v>
      </c>
      <c r="B10" s="283">
        <v>17011.407999999999</v>
      </c>
      <c r="C10" s="283">
        <v>164.2234</v>
      </c>
      <c r="D10" s="283">
        <v>-1090.4272000000019</v>
      </c>
      <c r="E10" s="283">
        <v>164.2234</v>
      </c>
      <c r="F10" s="283">
        <v>33413.919199999997</v>
      </c>
      <c r="G10" s="283">
        <v>6202.5210999999999</v>
      </c>
      <c r="H10" s="283">
        <v>45.297277079927703</v>
      </c>
      <c r="I10" s="283">
        <v>56.508449316853664</v>
      </c>
      <c r="J10" s="283">
        <v>34502.393700000001</v>
      </c>
      <c r="K10" s="283">
        <v>6038.2976999999992</v>
      </c>
      <c r="L10" s="283">
        <v>44.243342454438036</v>
      </c>
      <c r="M10" s="282">
        <v>55.012281947823439</v>
      </c>
    </row>
    <row r="11" spans="1:13" s="303" customFormat="1" ht="26.4" x14ac:dyDescent="0.25">
      <c r="A11" s="306" t="s">
        <v>363</v>
      </c>
      <c r="B11" s="283">
        <v>1179.1950999999999</v>
      </c>
      <c r="C11" s="283">
        <v>0</v>
      </c>
      <c r="D11" s="283">
        <v>244.88929999999993</v>
      </c>
      <c r="E11" s="283">
        <v>0</v>
      </c>
      <c r="F11" s="283">
        <v>5110.1355999999996</v>
      </c>
      <c r="G11" s="283">
        <v>0</v>
      </c>
      <c r="H11" s="283">
        <v>31.159363414634143</v>
      </c>
      <c r="I11" s="283"/>
      <c r="J11" s="283">
        <v>4865.2461999999996</v>
      </c>
      <c r="K11" s="283">
        <v>0</v>
      </c>
      <c r="L11" s="283">
        <v>29.75077304985173</v>
      </c>
      <c r="M11" s="282"/>
    </row>
    <row r="12" spans="1:13" s="303" customFormat="1" x14ac:dyDescent="0.25">
      <c r="A12" s="306" t="s">
        <v>364</v>
      </c>
      <c r="B12" s="283">
        <v>55503.1273</v>
      </c>
      <c r="C12" s="283">
        <v>40833.610500000003</v>
      </c>
      <c r="D12" s="283">
        <v>37461.298800000004</v>
      </c>
      <c r="E12" s="283">
        <v>28327.013400000003</v>
      </c>
      <c r="F12" s="283">
        <v>193473.61099999998</v>
      </c>
      <c r="G12" s="283">
        <v>161475.68789999999</v>
      </c>
      <c r="H12" s="283">
        <v>90.534345686553323</v>
      </c>
      <c r="I12" s="283">
        <v>89.912863455701626</v>
      </c>
      <c r="J12" s="283">
        <v>156012.08960000001</v>
      </c>
      <c r="K12" s="283">
        <v>133148.45189999999</v>
      </c>
      <c r="L12" s="283">
        <v>67.388681150891813</v>
      </c>
      <c r="M12" s="282">
        <v>69.31288812470406</v>
      </c>
    </row>
    <row r="13" spans="1:13" s="303" customFormat="1" x14ac:dyDescent="0.25">
      <c r="A13" s="306" t="s">
        <v>365</v>
      </c>
      <c r="B13" s="283">
        <v>1080901.8232</v>
      </c>
      <c r="C13" s="283">
        <v>307005.32250000001</v>
      </c>
      <c r="D13" s="283">
        <v>-570536.81499999994</v>
      </c>
      <c r="E13" s="283">
        <v>-58968.946400000015</v>
      </c>
      <c r="F13" s="283">
        <v>8632938.6884000003</v>
      </c>
      <c r="G13" s="283">
        <v>1337561.5160000001</v>
      </c>
      <c r="H13" s="283">
        <v>43.300048250358842</v>
      </c>
      <c r="I13" s="283">
        <v>43.637244564619941</v>
      </c>
      <c r="J13" s="283">
        <v>9193723.8727000002</v>
      </c>
      <c r="K13" s="283">
        <v>1380880.4247999999</v>
      </c>
      <c r="L13" s="283">
        <v>42.676627429294498</v>
      </c>
      <c r="M13" s="282">
        <v>40.338365066242226</v>
      </c>
    </row>
    <row r="14" spans="1:13" s="303" customFormat="1" ht="26.4" x14ac:dyDescent="0.25">
      <c r="A14" s="306" t="s">
        <v>366</v>
      </c>
      <c r="B14" s="283">
        <v>280.96629999999999</v>
      </c>
      <c r="C14" s="283">
        <v>214.55369999999999</v>
      </c>
      <c r="D14" s="283">
        <v>27.823099999999982</v>
      </c>
      <c r="E14" s="283">
        <v>142.017</v>
      </c>
      <c r="F14" s="283">
        <v>1635.8719000000001</v>
      </c>
      <c r="G14" s="283">
        <v>1618</v>
      </c>
      <c r="H14" s="283">
        <v>39.361753092250993</v>
      </c>
      <c r="I14" s="283">
        <v>49.990731014027062</v>
      </c>
      <c r="J14" s="283">
        <v>1608.0488</v>
      </c>
      <c r="K14" s="283">
        <v>1475.9830000000002</v>
      </c>
      <c r="L14" s="283">
        <v>36.47083112664663</v>
      </c>
      <c r="M14" s="282">
        <v>44.603264652076788</v>
      </c>
    </row>
    <row r="15" spans="1:13" s="303" customFormat="1" x14ac:dyDescent="0.25">
      <c r="A15" s="306" t="s">
        <v>367</v>
      </c>
      <c r="B15" s="283">
        <v>42409.371799999994</v>
      </c>
      <c r="C15" s="283">
        <v>27832.2428</v>
      </c>
      <c r="D15" s="283">
        <v>19979.594799999992</v>
      </c>
      <c r="E15" s="283">
        <v>20846.5075</v>
      </c>
      <c r="F15" s="283">
        <v>476903.22039999999</v>
      </c>
      <c r="G15" s="283">
        <v>382470.45499999996</v>
      </c>
      <c r="H15" s="283">
        <v>55.97869514877749</v>
      </c>
      <c r="I15" s="283">
        <v>53.650955072764425</v>
      </c>
      <c r="J15" s="283">
        <v>455776.27770000004</v>
      </c>
      <c r="K15" s="283">
        <v>356091.61440000002</v>
      </c>
      <c r="L15" s="283">
        <v>52.126946776329888</v>
      </c>
      <c r="M15" s="282">
        <v>49.465941430768602</v>
      </c>
    </row>
    <row r="16" spans="1:13" s="303" customFormat="1" x14ac:dyDescent="0.25">
      <c r="A16" s="306" t="s">
        <v>368</v>
      </c>
      <c r="B16" s="283">
        <v>88929.010600000009</v>
      </c>
      <c r="C16" s="283">
        <v>66919.3361</v>
      </c>
      <c r="D16" s="283">
        <v>5574.1081000000122</v>
      </c>
      <c r="E16" s="283">
        <v>4811.7546000000002</v>
      </c>
      <c r="F16" s="283">
        <v>159854.31809999997</v>
      </c>
      <c r="G16" s="283">
        <v>129573.41249999999</v>
      </c>
      <c r="H16" s="283">
        <v>36.043892439224997</v>
      </c>
      <c r="I16" s="283">
        <v>34.763007186533251</v>
      </c>
      <c r="J16" s="283">
        <v>153621.40330000001</v>
      </c>
      <c r="K16" s="283">
        <v>124102.8512</v>
      </c>
      <c r="L16" s="283">
        <v>30.197344178966024</v>
      </c>
      <c r="M16" s="282">
        <v>28.590707467540952</v>
      </c>
    </row>
    <row r="17" spans="1:13" s="303" customFormat="1" x14ac:dyDescent="0.25">
      <c r="A17" s="306" t="s">
        <v>369</v>
      </c>
      <c r="B17" s="283">
        <v>238440.15229999996</v>
      </c>
      <c r="C17" s="283">
        <v>213618.4118</v>
      </c>
      <c r="D17" s="283">
        <v>172304.99319999997</v>
      </c>
      <c r="E17" s="283">
        <v>164475.245</v>
      </c>
      <c r="F17" s="283">
        <v>2300784.2376999999</v>
      </c>
      <c r="G17" s="283">
        <v>2139940.9662000001</v>
      </c>
      <c r="H17" s="283">
        <v>57.174534218379044</v>
      </c>
      <c r="I17" s="283">
        <v>57.095422286158346</v>
      </c>
      <c r="J17" s="283">
        <v>2128461.4882</v>
      </c>
      <c r="K17" s="283">
        <v>1974507.6938</v>
      </c>
      <c r="L17" s="283">
        <v>52.418282273611517</v>
      </c>
      <c r="M17" s="282">
        <v>52.369514152067062</v>
      </c>
    </row>
    <row r="18" spans="1:13" s="303" customFormat="1" x14ac:dyDescent="0.25">
      <c r="A18" s="306" t="s">
        <v>370</v>
      </c>
      <c r="B18" s="283">
        <v>376.67340000000002</v>
      </c>
      <c r="C18" s="283">
        <v>231.49510000000001</v>
      </c>
      <c r="D18" s="283">
        <v>-141.48159999999996</v>
      </c>
      <c r="E18" s="283">
        <v>231.49510000000001</v>
      </c>
      <c r="F18" s="283">
        <v>3464.57</v>
      </c>
      <c r="G18" s="283">
        <v>807.3</v>
      </c>
      <c r="H18" s="283">
        <v>70.919716695324652</v>
      </c>
      <c r="I18" s="283">
        <v>49.999999999999993</v>
      </c>
      <c r="J18" s="283">
        <v>3606.0517</v>
      </c>
      <c r="K18" s="283">
        <v>575.80490000000009</v>
      </c>
      <c r="L18" s="283">
        <v>53.760337852193175</v>
      </c>
      <c r="M18" s="282">
        <v>35.662386968908713</v>
      </c>
    </row>
    <row r="19" spans="1:13" s="303" customFormat="1" x14ac:dyDescent="0.25">
      <c r="A19" s="306" t="s">
        <v>371</v>
      </c>
      <c r="B19" s="283">
        <v>19483.435600000001</v>
      </c>
      <c r="C19" s="283">
        <v>19455.7268</v>
      </c>
      <c r="D19" s="283">
        <v>16460.839500000002</v>
      </c>
      <c r="E19" s="283">
        <v>16499.317500000001</v>
      </c>
      <c r="F19" s="283">
        <v>73238.577400000009</v>
      </c>
      <c r="G19" s="283">
        <v>71029.725999999995</v>
      </c>
      <c r="H19" s="283">
        <v>65.842076097441691</v>
      </c>
      <c r="I19" s="283">
        <v>65.869691942314859</v>
      </c>
      <c r="J19" s="283">
        <v>56777.737800000003</v>
      </c>
      <c r="K19" s="283">
        <v>54530.4084</v>
      </c>
      <c r="L19" s="283">
        <v>49.693312086982658</v>
      </c>
      <c r="M19" s="282">
        <v>49.219563681755474</v>
      </c>
    </row>
    <row r="20" spans="1:13" s="303" customFormat="1" ht="26.4" x14ac:dyDescent="0.25">
      <c r="A20" s="306" t="s">
        <v>372</v>
      </c>
      <c r="B20" s="283">
        <v>73154.419899999994</v>
      </c>
      <c r="C20" s="283">
        <v>73107.95659999999</v>
      </c>
      <c r="D20" s="283">
        <v>8333.3393999999971</v>
      </c>
      <c r="E20" s="283">
        <v>8351.2439999999915</v>
      </c>
      <c r="F20" s="283">
        <v>14209.553400000001</v>
      </c>
      <c r="G20" s="283">
        <v>13404.9184</v>
      </c>
      <c r="H20" s="283">
        <v>81.993468706246659</v>
      </c>
      <c r="I20" s="283">
        <v>81.116719894606319</v>
      </c>
      <c r="J20" s="283">
        <v>5876.2139999999999</v>
      </c>
      <c r="K20" s="283">
        <v>5053.6743999999999</v>
      </c>
      <c r="L20" s="283">
        <v>7.1529266872591473</v>
      </c>
      <c r="M20" s="282">
        <v>6.2174443408393945</v>
      </c>
    </row>
    <row r="21" spans="1:13" s="303" customFormat="1" ht="26.4" x14ac:dyDescent="0.25">
      <c r="A21" s="306" t="s">
        <v>373</v>
      </c>
      <c r="B21" s="283">
        <v>257739.82519999999</v>
      </c>
      <c r="C21" s="283">
        <v>195370.22759999998</v>
      </c>
      <c r="D21" s="283">
        <v>163255.1035</v>
      </c>
      <c r="E21" s="283">
        <v>132190.95119999998</v>
      </c>
      <c r="F21" s="283">
        <v>1171560.0418</v>
      </c>
      <c r="G21" s="283">
        <v>924535.99080000003</v>
      </c>
      <c r="H21" s="283">
        <v>54.689926106302956</v>
      </c>
      <c r="I21" s="283">
        <v>54.716961820833582</v>
      </c>
      <c r="J21" s="283">
        <v>1008225.296</v>
      </c>
      <c r="K21" s="283">
        <v>792328.57149999996</v>
      </c>
      <c r="L21" s="283">
        <v>45.077051624826083</v>
      </c>
      <c r="M21" s="282">
        <v>45.202326666673109</v>
      </c>
    </row>
    <row r="22" spans="1:13" s="303" customFormat="1" x14ac:dyDescent="0.25">
      <c r="A22" s="306" t="s">
        <v>374</v>
      </c>
      <c r="B22" s="283">
        <v>24230.7749</v>
      </c>
      <c r="C22" s="283">
        <v>3105.9735999999998</v>
      </c>
      <c r="D22" s="283">
        <v>24230.7749</v>
      </c>
      <c r="E22" s="283">
        <v>3105.9735999999998</v>
      </c>
      <c r="F22" s="283">
        <v>45440.9735</v>
      </c>
      <c r="G22" s="283">
        <v>9113</v>
      </c>
      <c r="H22" s="283">
        <v>59.718071426224661</v>
      </c>
      <c r="I22" s="283">
        <v>45.955391046943788</v>
      </c>
      <c r="J22" s="283">
        <v>21210.198700000001</v>
      </c>
      <c r="K22" s="283">
        <v>6007.0263999999997</v>
      </c>
      <c r="L22" s="283">
        <v>27.147001762055574</v>
      </c>
      <c r="M22" s="282">
        <v>30.292466502942496</v>
      </c>
    </row>
    <row r="23" spans="1:13" s="303" customFormat="1" ht="26.4" x14ac:dyDescent="0.25">
      <c r="A23" s="306" t="s">
        <v>375</v>
      </c>
      <c r="B23" s="283">
        <v>7751.9784</v>
      </c>
      <c r="C23" s="283">
        <v>7312.9965999999995</v>
      </c>
      <c r="D23" s="283">
        <v>7375.0937999999996</v>
      </c>
      <c r="E23" s="283">
        <v>7312.9965999999995</v>
      </c>
      <c r="F23" s="283">
        <v>84603.198200000013</v>
      </c>
      <c r="G23" s="283">
        <v>82044.225000000006</v>
      </c>
      <c r="H23" s="283">
        <v>51.502729619708042</v>
      </c>
      <c r="I23" s="283">
        <v>51.837616476992714</v>
      </c>
      <c r="J23" s="283">
        <v>77242.983899999992</v>
      </c>
      <c r="K23" s="283">
        <v>74746.107999999993</v>
      </c>
      <c r="L23" s="283">
        <v>46.999097535362502</v>
      </c>
      <c r="M23" s="282">
        <v>47.2264815671289</v>
      </c>
    </row>
    <row r="24" spans="1:13" s="303" customFormat="1" x14ac:dyDescent="0.25">
      <c r="A24" s="306" t="s">
        <v>376</v>
      </c>
      <c r="B24" s="283">
        <v>18577.141500000002</v>
      </c>
      <c r="C24" s="283">
        <v>10746.1533</v>
      </c>
      <c r="D24" s="283">
        <v>-7869.6732999999986</v>
      </c>
      <c r="E24" s="283">
        <v>8587.2533000000003</v>
      </c>
      <c r="F24" s="283">
        <v>288948.22019999998</v>
      </c>
      <c r="G24" s="283">
        <v>188650.07500000001</v>
      </c>
      <c r="H24" s="283">
        <v>53.533209574560743</v>
      </c>
      <c r="I24" s="283">
        <v>52.562903726580011</v>
      </c>
      <c r="J24" s="283">
        <v>296787.31409999996</v>
      </c>
      <c r="K24" s="283">
        <v>181198.38589999999</v>
      </c>
      <c r="L24" s="283">
        <v>52.417223402789915</v>
      </c>
      <c r="M24" s="282">
        <v>50.18479102006355</v>
      </c>
    </row>
    <row r="25" spans="1:13" ht="26.4" x14ac:dyDescent="0.25">
      <c r="A25" s="306" t="s">
        <v>377</v>
      </c>
      <c r="B25" s="287">
        <v>27764.5484</v>
      </c>
      <c r="C25" s="283">
        <v>24775.2369</v>
      </c>
      <c r="D25" s="283">
        <v>17630.414100000002</v>
      </c>
      <c r="E25" s="283">
        <v>14840.0581</v>
      </c>
      <c r="F25" s="287">
        <v>85276.005900000004</v>
      </c>
      <c r="G25" s="283">
        <v>80463.218800000002</v>
      </c>
      <c r="H25" s="283">
        <v>66.413613728824771</v>
      </c>
      <c r="I25" s="283">
        <v>68.500209290585858</v>
      </c>
      <c r="J25" s="287">
        <v>67645.591800000009</v>
      </c>
      <c r="K25" s="283">
        <v>65623.160700000008</v>
      </c>
      <c r="L25" s="283">
        <v>48.829063812783481</v>
      </c>
      <c r="M25" s="282">
        <v>51.509806923046</v>
      </c>
    </row>
    <row r="26" spans="1:13" ht="26.4" x14ac:dyDescent="0.25">
      <c r="A26" s="306" t="s">
        <v>378</v>
      </c>
      <c r="B26" s="287">
        <v>12398.6358</v>
      </c>
      <c r="C26" s="283">
        <v>1610.6089999999999</v>
      </c>
      <c r="D26" s="283">
        <v>-1092.1947999999993</v>
      </c>
      <c r="E26" s="283">
        <v>1610.6089999999999</v>
      </c>
      <c r="F26" s="287">
        <v>69934.148100000006</v>
      </c>
      <c r="G26" s="283">
        <v>18996.3</v>
      </c>
      <c r="H26" s="283">
        <v>44.370489759482183</v>
      </c>
      <c r="I26" s="283">
        <v>49.341936087149627</v>
      </c>
      <c r="J26" s="287">
        <v>71026.342899999989</v>
      </c>
      <c r="K26" s="283">
        <v>17385.690999999999</v>
      </c>
      <c r="L26" s="283">
        <v>45.063444767949051</v>
      </c>
      <c r="M26" s="282">
        <v>45.158460023948479</v>
      </c>
    </row>
    <row r="27" spans="1:13" ht="26.4" x14ac:dyDescent="0.25">
      <c r="A27" s="306" t="s">
        <v>379</v>
      </c>
      <c r="B27" s="287">
        <v>1158.2274</v>
      </c>
      <c r="C27" s="283">
        <v>1030.2305000000001</v>
      </c>
      <c r="D27" s="283">
        <v>1158.2274</v>
      </c>
      <c r="E27" s="283">
        <v>1030.2305000000001</v>
      </c>
      <c r="F27" s="287">
        <v>5341.7636000000002</v>
      </c>
      <c r="G27" s="283">
        <v>4995.6635999999999</v>
      </c>
      <c r="H27" s="283">
        <v>51.124871603132164</v>
      </c>
      <c r="I27" s="283">
        <v>49.616940562808409</v>
      </c>
      <c r="J27" s="287">
        <v>4183.5362999999998</v>
      </c>
      <c r="K27" s="283">
        <v>3965.4331999999999</v>
      </c>
      <c r="L27" s="283">
        <v>40.039726989143169</v>
      </c>
      <c r="M27" s="282">
        <v>39.384690232181995</v>
      </c>
    </row>
    <row r="28" spans="1:13" ht="26.4" x14ac:dyDescent="0.25">
      <c r="A28" s="306" t="s">
        <v>380</v>
      </c>
      <c r="B28" s="287">
        <v>15521.796999999999</v>
      </c>
      <c r="C28" s="283">
        <v>8934.6334000000006</v>
      </c>
      <c r="D28" s="283">
        <v>11254.544199999998</v>
      </c>
      <c r="E28" s="283">
        <v>8270.8885000000009</v>
      </c>
      <c r="F28" s="287">
        <v>114592.6611</v>
      </c>
      <c r="G28" s="283">
        <v>74545.549999999988</v>
      </c>
      <c r="H28" s="283">
        <v>49.163935043677093</v>
      </c>
      <c r="I28" s="283">
        <v>49.656249000820644</v>
      </c>
      <c r="J28" s="287">
        <v>103338.11679999999</v>
      </c>
      <c r="K28" s="283">
        <v>66274.661399999997</v>
      </c>
      <c r="L28" s="283">
        <v>44.178754748658726</v>
      </c>
      <c r="M28" s="282">
        <v>43.952519526111836</v>
      </c>
    </row>
    <row r="29" spans="1:13" s="234" customFormat="1" ht="13.8" thickBot="1" x14ac:dyDescent="0.3">
      <c r="A29" s="249" t="s">
        <v>381</v>
      </c>
      <c r="B29" s="250">
        <v>1982812.5120999999</v>
      </c>
      <c r="C29" s="250">
        <v>1002268.9402</v>
      </c>
      <c r="D29" s="250">
        <v>-95439.547799999942</v>
      </c>
      <c r="E29" s="250">
        <v>361828.83190000005</v>
      </c>
      <c r="F29" s="250">
        <v>13760723.715500001</v>
      </c>
      <c r="G29" s="250">
        <v>5627428.5262999991</v>
      </c>
      <c r="H29" s="250">
        <v>47.205982699525585</v>
      </c>
      <c r="I29" s="250">
        <v>52.292623102692147</v>
      </c>
      <c r="J29" s="250">
        <v>13844490.2042</v>
      </c>
      <c r="K29" s="250">
        <v>5243934.2425999986</v>
      </c>
      <c r="L29" s="250">
        <v>44.50801796640544</v>
      </c>
      <c r="M29" s="251">
        <v>46.135571704056176</v>
      </c>
    </row>
    <row r="30" spans="1:13" ht="13.8" thickTop="1" x14ac:dyDescent="0.25"/>
  </sheetData>
  <mergeCells count="18">
    <mergeCell ref="H7:H8"/>
    <mergeCell ref="J7:J8"/>
    <mergeCell ref="L7:L8"/>
    <mergeCell ref="K1:M1"/>
    <mergeCell ref="A3:M3"/>
    <mergeCell ref="A5:A8"/>
    <mergeCell ref="B5:E5"/>
    <mergeCell ref="F5:I5"/>
    <mergeCell ref="J5:M5"/>
    <mergeCell ref="B6:B8"/>
    <mergeCell ref="D6:E6"/>
    <mergeCell ref="F6:G6"/>
    <mergeCell ref="H6:I6"/>
    <mergeCell ref="J6:K6"/>
    <mergeCell ref="L6:M6"/>
    <mergeCell ref="C7:C8"/>
    <mergeCell ref="D7:D8"/>
    <mergeCell ref="F7:F8"/>
  </mergeCells>
  <conditionalFormatting sqref="B10:M29">
    <cfRule type="cellIs" dxfId="1" priority="1" operator="equal">
      <formula>0</formula>
    </cfRule>
  </conditionalFormatting>
  <pageMargins left="0.39370078740157483" right="0.39370078740157483" top="0.74803149606299213" bottom="0.59055118110236227" header="0.31496062992125984" footer="0.31496062992125984"/>
  <pageSetup paperSize="9" scale="9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Приложение 1_Конс</vt:lpstr>
      <vt:lpstr>Приложение 1.1_к 2016 г.</vt:lpstr>
      <vt:lpstr>Приложение 2_Бюджеты МО</vt:lpstr>
      <vt:lpstr>Приложение 3_Доходы МО</vt:lpstr>
      <vt:lpstr>Приложение  4_Межб.МО</vt:lpstr>
      <vt:lpstr>Приложение 5_Кред. МО</vt:lpstr>
      <vt:lpstr>Приложение 6_Программы</vt:lpstr>
      <vt:lpstr>Приложение 7_ФХД БУ АУ конс.</vt:lpstr>
      <vt:lpstr>Приложение 8_ФХД БУ АУ обл.</vt:lpstr>
      <vt:lpstr>Приложение 9_Долги БУ АУ конс.</vt:lpstr>
      <vt:lpstr>Приложение 10_Долги БУ АУ обл.</vt:lpstr>
      <vt:lpstr>'Приложение 1.1_к 2016 г.'!Заголовки_для_печати</vt:lpstr>
      <vt:lpstr>'Приложение 6_Программы'!Заголовки_для_печати</vt:lpstr>
      <vt:lpstr>'Приложение  4_Межб.МО'!Область_печати</vt:lpstr>
      <vt:lpstr>'Приложение 1_Конс'!Область_печати</vt:lpstr>
      <vt:lpstr>'Приложение 6_Программы'!Область_печати</vt:lpstr>
      <vt:lpstr>'Приложение 7_ФХД БУ АУ конс.'!Область_печати</vt:lpstr>
      <vt:lpstr>'Приложение 9_Долги БУ АУ конс.'!Область_печати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 Сергей Фёдорович</dc:creator>
  <cp:lastModifiedBy>Калинин Сергей Фёдорович</cp:lastModifiedBy>
  <cp:lastPrinted>2017-09-05T06:35:00Z</cp:lastPrinted>
  <dcterms:created xsi:type="dcterms:W3CDTF">2017-08-23T09:12:10Z</dcterms:created>
  <dcterms:modified xsi:type="dcterms:W3CDTF">2017-09-07T13:44:46Z</dcterms:modified>
</cp:coreProperties>
</file>